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lodraulicus-my.sharepoint.com/personal/thaynes_flodraulicgroup_com/Documents/Desktop/Accounts/Turnpack/"/>
    </mc:Choice>
  </mc:AlternateContent>
  <xr:revisionPtr revIDLastSave="0" documentId="8_{5CB3F99E-F27E-48D1-9791-A4C7B6746252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Customer Quote" sheetId="1" r:id="rId1"/>
    <sheet name="Request For Quote" sheetId="24" r:id="rId2"/>
    <sheet name="20 Discounts" sheetId="18" r:id="rId3"/>
    <sheet name="Extended Quote" sheetId="6" r:id="rId4"/>
    <sheet name="CSR" sheetId="35" r:id="rId5"/>
    <sheet name="Margin Finder" sheetId="12" r:id="rId6"/>
    <sheet name="Terms" sheetId="10" r:id="rId7"/>
  </sheets>
  <definedNames>
    <definedName name="_xlnm.Print_Area" localSheetId="4">CSR!$A$1:$E$9</definedName>
    <definedName name="_xlnm.Print_Area" localSheetId="3">'Extended Quote'!$A$1:$H$128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K24" i="24"/>
  <c r="L24" i="24" s="1"/>
  <c r="K23" i="24"/>
  <c r="L23" i="24" s="1"/>
  <c r="K22" i="24"/>
  <c r="L22" i="24" s="1"/>
  <c r="K21" i="24"/>
  <c r="L21" i="24"/>
  <c r="K20" i="24"/>
  <c r="L20" i="24" s="1"/>
  <c r="K19" i="24"/>
  <c r="L19" i="24" s="1"/>
  <c r="K18" i="24"/>
  <c r="L18" i="24" s="1"/>
  <c r="K17" i="24"/>
  <c r="L17" i="24" s="1"/>
  <c r="K16" i="24"/>
  <c r="L16" i="24" s="1"/>
  <c r="K15" i="24"/>
  <c r="L15" i="24" s="1"/>
  <c r="K14" i="24"/>
  <c r="L14" i="24" s="1"/>
  <c r="K13" i="24"/>
  <c r="L13" i="24" s="1"/>
  <c r="K12" i="24"/>
  <c r="L12" i="24"/>
  <c r="K11" i="24"/>
  <c r="L11" i="24" s="1"/>
  <c r="K10" i="24"/>
  <c r="L10" i="24" s="1"/>
  <c r="K9" i="24"/>
  <c r="L9" i="24" s="1"/>
  <c r="K8" i="24"/>
  <c r="L8" i="24" s="1"/>
  <c r="K7" i="24"/>
  <c r="L7" i="24" s="1"/>
  <c r="K6" i="24"/>
  <c r="L6" i="24" s="1"/>
  <c r="O58" i="24"/>
  <c r="P58" i="24"/>
  <c r="O57" i="24"/>
  <c r="P57" i="24" s="1"/>
  <c r="O56" i="24"/>
  <c r="P56" i="24" s="1"/>
  <c r="O55" i="24"/>
  <c r="P55" i="24" s="1"/>
  <c r="X45" i="24"/>
  <c r="Y45" i="24"/>
  <c r="X44" i="24"/>
  <c r="Y44" i="24"/>
  <c r="X43" i="24"/>
  <c r="Y43" i="24" s="1"/>
  <c r="X42" i="24"/>
  <c r="Y42" i="24"/>
  <c r="O50" i="24"/>
  <c r="P50" i="24" s="1"/>
  <c r="X41" i="24"/>
  <c r="Y41" i="24"/>
  <c r="O49" i="24"/>
  <c r="P49" i="24" s="1"/>
  <c r="O48" i="24"/>
  <c r="P48" i="24"/>
  <c r="O47" i="24"/>
  <c r="P47" i="24"/>
  <c r="O46" i="24"/>
  <c r="P46" i="24" s="1"/>
  <c r="O45" i="24"/>
  <c r="P45" i="24" s="1"/>
  <c r="O44" i="24"/>
  <c r="P44" i="24"/>
  <c r="X36" i="24"/>
  <c r="Y36" i="24" s="1"/>
  <c r="O43" i="24"/>
  <c r="P43" i="24" s="1"/>
  <c r="X35" i="24"/>
  <c r="Y35" i="24" s="1"/>
  <c r="X34" i="24"/>
  <c r="Y34" i="24"/>
  <c r="X33" i="24"/>
  <c r="Y33" i="24" s="1"/>
  <c r="X32" i="24"/>
  <c r="Y32" i="24"/>
  <c r="O39" i="24"/>
  <c r="P39" i="24" s="1"/>
  <c r="O38" i="24"/>
  <c r="P38" i="24"/>
  <c r="O37" i="24"/>
  <c r="P37" i="24" s="1"/>
  <c r="O36" i="24"/>
  <c r="P36" i="24"/>
  <c r="Y27" i="24"/>
  <c r="Z27" i="24" s="1"/>
  <c r="O35" i="24"/>
  <c r="P35" i="24" s="1"/>
  <c r="Y26" i="24"/>
  <c r="Z26" i="24" s="1"/>
  <c r="O34" i="24"/>
  <c r="P34" i="24" s="1"/>
  <c r="Y25" i="24"/>
  <c r="Z25" i="24" s="1"/>
  <c r="AP19" i="24"/>
  <c r="AB19" i="24"/>
  <c r="AO19" i="24" s="1"/>
  <c r="Y19" i="24"/>
  <c r="AN19" i="24" s="1"/>
  <c r="V19" i="24"/>
  <c r="AM19" i="24" s="1"/>
  <c r="AP18" i="24"/>
  <c r="AB18" i="24"/>
  <c r="AO18" i="24" s="1"/>
  <c r="AC18" i="24" s="1"/>
  <c r="Y18" i="24"/>
  <c r="AN18" i="24" s="1"/>
  <c r="Z18" i="24"/>
  <c r="V18" i="24"/>
  <c r="AM18" i="24" s="1"/>
  <c r="W18" i="24" s="1"/>
  <c r="AP17" i="24"/>
  <c r="AB17" i="24"/>
  <c r="AO17" i="24" s="1"/>
  <c r="AC17" i="24" s="1"/>
  <c r="Y17" i="24"/>
  <c r="AN17" i="24"/>
  <c r="Z17" i="24" s="1"/>
  <c r="V17" i="24"/>
  <c r="AM17" i="24"/>
  <c r="W17" i="24" s="1"/>
  <c r="AP16" i="24"/>
  <c r="AB16" i="24"/>
  <c r="AO16" i="24"/>
  <c r="AC16" i="24" s="1"/>
  <c r="Y16" i="24"/>
  <c r="AN16" i="24" s="1"/>
  <c r="Z16" i="24"/>
  <c r="V16" i="24"/>
  <c r="AM16" i="24" s="1"/>
  <c r="W16" i="24" s="1"/>
  <c r="AP15" i="24"/>
  <c r="AB15" i="24"/>
  <c r="AO15" i="24" s="1"/>
  <c r="AC15" i="24" s="1"/>
  <c r="Y15" i="24"/>
  <c r="AN15" i="24" s="1"/>
  <c r="Z15" i="24" s="1"/>
  <c r="V15" i="24"/>
  <c r="AM15" i="24"/>
  <c r="W15" i="24" s="1"/>
  <c r="AP14" i="24"/>
  <c r="AB14" i="24"/>
  <c r="AO14" i="24"/>
  <c r="AC14" i="24" s="1"/>
  <c r="Y14" i="24"/>
  <c r="AN14" i="24" s="1"/>
  <c r="Z14" i="24" s="1"/>
  <c r="V14" i="24"/>
  <c r="AM14" i="24" s="1"/>
  <c r="W14" i="24" s="1"/>
  <c r="AP13" i="24"/>
  <c r="AB13" i="24"/>
  <c r="AO13" i="24" s="1"/>
  <c r="AC13" i="24" s="1"/>
  <c r="Y13" i="24"/>
  <c r="AN13" i="24"/>
  <c r="Z13" i="24" s="1"/>
  <c r="V13" i="24"/>
  <c r="AM13" i="24" s="1"/>
  <c r="W13" i="24" s="1"/>
  <c r="AP12" i="24"/>
  <c r="AB12" i="24"/>
  <c r="AO12" i="24" s="1"/>
  <c r="AC12" i="24" s="1"/>
  <c r="Y12" i="24"/>
  <c r="AN12" i="24" s="1"/>
  <c r="Z12" i="24" s="1"/>
  <c r="V12" i="24"/>
  <c r="AM12" i="24" s="1"/>
  <c r="W12" i="24" s="1"/>
  <c r="AP11" i="24"/>
  <c r="AB11" i="24"/>
  <c r="AO11" i="24" s="1"/>
  <c r="AC11" i="24" s="1"/>
  <c r="Y11" i="24"/>
  <c r="AN11" i="24" s="1"/>
  <c r="Z11" i="24" s="1"/>
  <c r="V11" i="24"/>
  <c r="AM11" i="24" s="1"/>
  <c r="W11" i="24" s="1"/>
  <c r="AP10" i="24"/>
  <c r="AB10" i="24"/>
  <c r="AO10" i="24"/>
  <c r="AC10" i="24" s="1"/>
  <c r="Y10" i="24"/>
  <c r="AN10" i="24" s="1"/>
  <c r="Z10" i="24"/>
  <c r="V10" i="24"/>
  <c r="AM10" i="24" s="1"/>
  <c r="W10" i="24" s="1"/>
  <c r="AP9" i="24"/>
  <c r="AB9" i="24"/>
  <c r="AO9" i="24"/>
  <c r="AC9" i="24" s="1"/>
  <c r="Y9" i="24"/>
  <c r="AN9" i="24" s="1"/>
  <c r="Z9" i="24" s="1"/>
  <c r="V9" i="24"/>
  <c r="AM9" i="24" s="1"/>
  <c r="W9" i="24" s="1"/>
  <c r="AP8" i="24"/>
  <c r="AB8" i="24"/>
  <c r="AO8" i="24"/>
  <c r="AC8" i="24" s="1"/>
  <c r="Y8" i="24"/>
  <c r="AN8" i="24" s="1"/>
  <c r="Z8" i="24" s="1"/>
  <c r="V8" i="24"/>
  <c r="AM8" i="24" s="1"/>
  <c r="W8" i="24" s="1"/>
  <c r="AP7" i="24"/>
  <c r="AB7" i="24"/>
  <c r="AO7" i="24" s="1"/>
  <c r="AC7" i="24" s="1"/>
  <c r="Y7" i="24"/>
  <c r="AN7" i="24" s="1"/>
  <c r="Z7" i="24" s="1"/>
  <c r="V7" i="24"/>
  <c r="AM7" i="24" s="1"/>
  <c r="W7" i="24" s="1"/>
  <c r="AP6" i="24"/>
  <c r="AB6" i="24"/>
  <c r="AO6" i="24"/>
  <c r="AC6" i="24" s="1"/>
  <c r="Y6" i="24"/>
  <c r="AN6" i="24" s="1"/>
  <c r="Z6" i="24" s="1"/>
  <c r="V6" i="24"/>
  <c r="AM6" i="24" s="1"/>
  <c r="W6" i="24" s="1"/>
  <c r="Y128" i="6"/>
  <c r="R128" i="6" s="1"/>
  <c r="X128" i="6"/>
  <c r="P128" i="6"/>
  <c r="Q128" i="6" s="1"/>
  <c r="Y127" i="6"/>
  <c r="X127" i="6"/>
  <c r="P127" i="6"/>
  <c r="Q127" i="6" s="1"/>
  <c r="Y126" i="6"/>
  <c r="X126" i="6"/>
  <c r="Q126" i="6"/>
  <c r="P126" i="6"/>
  <c r="Y125" i="6"/>
  <c r="X125" i="6"/>
  <c r="R125" i="6" s="1"/>
  <c r="P125" i="6"/>
  <c r="Q125" i="6" s="1"/>
  <c r="Y124" i="6"/>
  <c r="X124" i="6"/>
  <c r="R124" i="6" s="1"/>
  <c r="V124" i="6" s="1"/>
  <c r="P124" i="6"/>
  <c r="Y123" i="6"/>
  <c r="X123" i="6"/>
  <c r="P123" i="6"/>
  <c r="Q123" i="6" s="1"/>
  <c r="Y122" i="6"/>
  <c r="X122" i="6"/>
  <c r="Q122" i="6"/>
  <c r="P122" i="6"/>
  <c r="Y121" i="6"/>
  <c r="X121" i="6"/>
  <c r="P121" i="6"/>
  <c r="Q121" i="6"/>
  <c r="Y120" i="6"/>
  <c r="R120" i="6" s="1"/>
  <c r="X120" i="6"/>
  <c r="P120" i="6"/>
  <c r="Y119" i="6"/>
  <c r="X119" i="6"/>
  <c r="R119" i="6" s="1"/>
  <c r="P119" i="6"/>
  <c r="Q119" i="6" s="1"/>
  <c r="Y118" i="6"/>
  <c r="X118" i="6"/>
  <c r="P118" i="6"/>
  <c r="Q118" i="6" s="1"/>
  <c r="Y117" i="6"/>
  <c r="X117" i="6"/>
  <c r="R117" i="6" s="1"/>
  <c r="P117" i="6"/>
  <c r="Q117" i="6"/>
  <c r="Y116" i="6"/>
  <c r="X116" i="6"/>
  <c r="R116" i="6" s="1"/>
  <c r="E116" i="6" s="1"/>
  <c r="F116" i="6" s="1"/>
  <c r="P116" i="6"/>
  <c r="Q116" i="6" s="1"/>
  <c r="Y115" i="6"/>
  <c r="X115" i="6"/>
  <c r="R115" i="6" s="1"/>
  <c r="P115" i="6"/>
  <c r="Q115" i="6" s="1"/>
  <c r="Y114" i="6"/>
  <c r="X114" i="6"/>
  <c r="P114" i="6"/>
  <c r="Q114" i="6" s="1"/>
  <c r="Y113" i="6"/>
  <c r="X113" i="6"/>
  <c r="R113" i="6" s="1"/>
  <c r="E113" i="6" s="1"/>
  <c r="F113" i="6" s="1"/>
  <c r="P113" i="6"/>
  <c r="Q113" i="6"/>
  <c r="Y112" i="6"/>
  <c r="R112" i="6" s="1"/>
  <c r="E112" i="6" s="1"/>
  <c r="F112" i="6" s="1"/>
  <c r="X112" i="6"/>
  <c r="P112" i="6"/>
  <c r="Q112" i="6" s="1"/>
  <c r="Y111" i="6"/>
  <c r="X111" i="6"/>
  <c r="P111" i="6"/>
  <c r="Q111" i="6" s="1"/>
  <c r="Y110" i="6"/>
  <c r="X110" i="6"/>
  <c r="R110" i="6" s="1"/>
  <c r="V110" i="6" s="1"/>
  <c r="Q110" i="6"/>
  <c r="P110" i="6"/>
  <c r="Y109" i="6"/>
  <c r="X109" i="6"/>
  <c r="R109" i="6" s="1"/>
  <c r="P109" i="6"/>
  <c r="Q109" i="6" s="1"/>
  <c r="Y108" i="6"/>
  <c r="X108" i="6"/>
  <c r="R108" i="6" s="1"/>
  <c r="S108" i="6" s="1"/>
  <c r="P108" i="6"/>
  <c r="Y107" i="6"/>
  <c r="X107" i="6"/>
  <c r="P107" i="6"/>
  <c r="Q107" i="6" s="1"/>
  <c r="Y106" i="6"/>
  <c r="X106" i="6"/>
  <c r="R106" i="6"/>
  <c r="V106" i="6" s="1"/>
  <c r="Q106" i="6"/>
  <c r="P106" i="6"/>
  <c r="Y105" i="6"/>
  <c r="R105" i="6" s="1"/>
  <c r="X105" i="6"/>
  <c r="P105" i="6"/>
  <c r="Q105" i="6" s="1"/>
  <c r="Y104" i="6"/>
  <c r="X104" i="6"/>
  <c r="R104" i="6" s="1"/>
  <c r="P104" i="6"/>
  <c r="Q104" i="6" s="1"/>
  <c r="Y103" i="6"/>
  <c r="X103" i="6"/>
  <c r="R103" i="6" s="1"/>
  <c r="Q103" i="6"/>
  <c r="P103" i="6"/>
  <c r="Y102" i="6"/>
  <c r="R102" i="6" s="1"/>
  <c r="E102" i="6" s="1"/>
  <c r="X102" i="6"/>
  <c r="P102" i="6"/>
  <c r="Q102" i="6" s="1"/>
  <c r="Y101" i="6"/>
  <c r="X101" i="6"/>
  <c r="P101" i="6"/>
  <c r="Q101" i="6" s="1"/>
  <c r="Y100" i="6"/>
  <c r="X100" i="6"/>
  <c r="R100" i="6"/>
  <c r="S100" i="6" s="1"/>
  <c r="P100" i="6"/>
  <c r="Q100" i="6" s="1"/>
  <c r="Y99" i="6"/>
  <c r="X99" i="6"/>
  <c r="P99" i="6"/>
  <c r="Q99" i="6" s="1"/>
  <c r="Y98" i="6"/>
  <c r="R98" i="6" s="1"/>
  <c r="X98" i="6"/>
  <c r="P98" i="6"/>
  <c r="Q98" i="6" s="1"/>
  <c r="Y97" i="6"/>
  <c r="X97" i="6"/>
  <c r="R97" i="6" s="1"/>
  <c r="P97" i="6"/>
  <c r="Q97" i="6" s="1"/>
  <c r="Y96" i="6"/>
  <c r="R96" i="6" s="1"/>
  <c r="V96" i="6" s="1"/>
  <c r="X96" i="6"/>
  <c r="P96" i="6"/>
  <c r="Y95" i="6"/>
  <c r="X95" i="6"/>
  <c r="P95" i="6"/>
  <c r="Q95" i="6" s="1"/>
  <c r="Y94" i="6"/>
  <c r="X94" i="6"/>
  <c r="R94" i="6" s="1"/>
  <c r="P94" i="6"/>
  <c r="Q94" i="6" s="1"/>
  <c r="Y93" i="6"/>
  <c r="X93" i="6"/>
  <c r="R93" i="6"/>
  <c r="S93" i="6" s="1"/>
  <c r="P93" i="6"/>
  <c r="Q93" i="6" s="1"/>
  <c r="Y92" i="6"/>
  <c r="X92" i="6"/>
  <c r="P92" i="6"/>
  <c r="Q92" i="6" s="1"/>
  <c r="Y91" i="6"/>
  <c r="X91" i="6"/>
  <c r="R91" i="6"/>
  <c r="V91" i="6" s="1"/>
  <c r="Q91" i="6"/>
  <c r="P91" i="6"/>
  <c r="Y90" i="6"/>
  <c r="X90" i="6"/>
  <c r="R90" i="6" s="1"/>
  <c r="Q90" i="6"/>
  <c r="P90" i="6"/>
  <c r="Y89" i="6"/>
  <c r="X89" i="6"/>
  <c r="P89" i="6"/>
  <c r="Q89" i="6"/>
  <c r="Y79" i="6"/>
  <c r="X79" i="6"/>
  <c r="R79" i="6" s="1"/>
  <c r="E79" i="6" s="1"/>
  <c r="F79" i="6" s="1"/>
  <c r="P79" i="6"/>
  <c r="Q79" i="6" s="1"/>
  <c r="Y78" i="6"/>
  <c r="X78" i="6"/>
  <c r="R78" i="6" s="1"/>
  <c r="P78" i="6"/>
  <c r="Q78" i="6" s="1"/>
  <c r="Y77" i="6"/>
  <c r="X77" i="6"/>
  <c r="R77" i="6" s="1"/>
  <c r="P77" i="6"/>
  <c r="Q77" i="6" s="1"/>
  <c r="Y76" i="6"/>
  <c r="X76" i="6"/>
  <c r="R76" i="6" s="1"/>
  <c r="P76" i="6"/>
  <c r="Q76" i="6" s="1"/>
  <c r="Y75" i="6"/>
  <c r="X75" i="6"/>
  <c r="P75" i="6"/>
  <c r="Q75" i="6" s="1"/>
  <c r="Y74" i="6"/>
  <c r="X74" i="6"/>
  <c r="R74" i="6" s="1"/>
  <c r="E74" i="6" s="1"/>
  <c r="F74" i="6" s="1"/>
  <c r="P74" i="6"/>
  <c r="Y73" i="6"/>
  <c r="X73" i="6"/>
  <c r="R73" i="6" s="1"/>
  <c r="S73" i="6" s="1"/>
  <c r="P73" i="6"/>
  <c r="Q73" i="6" s="1"/>
  <c r="Y72" i="6"/>
  <c r="X72" i="6"/>
  <c r="R72" i="6" s="1"/>
  <c r="E72" i="6" s="1"/>
  <c r="F72" i="6" s="1"/>
  <c r="P72" i="6"/>
  <c r="Q72" i="6" s="1"/>
  <c r="Y71" i="6"/>
  <c r="X71" i="6"/>
  <c r="R71" i="6" s="1"/>
  <c r="P71" i="6"/>
  <c r="Q71" i="6" s="1"/>
  <c r="Y70" i="6"/>
  <c r="R70" i="6"/>
  <c r="E70" i="6" s="1"/>
  <c r="X70" i="6"/>
  <c r="P70" i="6"/>
  <c r="Q70" i="6" s="1"/>
  <c r="Y69" i="6"/>
  <c r="X69" i="6"/>
  <c r="R69" i="6" s="1"/>
  <c r="P69" i="6"/>
  <c r="Q69" i="6" s="1"/>
  <c r="Y68" i="6"/>
  <c r="X68" i="6"/>
  <c r="R68" i="6" s="1"/>
  <c r="P68" i="6"/>
  <c r="Q68" i="6" s="1"/>
  <c r="Y67" i="6"/>
  <c r="X67" i="6"/>
  <c r="P67" i="6"/>
  <c r="Q67" i="6" s="1"/>
  <c r="Y66" i="6"/>
  <c r="R66" i="6" s="1"/>
  <c r="X66" i="6"/>
  <c r="P66" i="6"/>
  <c r="Q66" i="6" s="1"/>
  <c r="Y65" i="6"/>
  <c r="X65" i="6"/>
  <c r="R65" i="6" s="1"/>
  <c r="P65" i="6"/>
  <c r="Q65" i="6" s="1"/>
  <c r="Y64" i="6"/>
  <c r="X64" i="6"/>
  <c r="R64" i="6" s="1"/>
  <c r="V64" i="6" s="1"/>
  <c r="P64" i="6"/>
  <c r="Q64" i="6" s="1"/>
  <c r="Y63" i="6"/>
  <c r="X63" i="6"/>
  <c r="P63" i="6"/>
  <c r="Q63" i="6" s="1"/>
  <c r="Y62" i="6"/>
  <c r="X62" i="6"/>
  <c r="R62" i="6" s="1"/>
  <c r="P62" i="6"/>
  <c r="Q62" i="6" s="1"/>
  <c r="Y61" i="6"/>
  <c r="X61" i="6"/>
  <c r="R61" i="6" s="1"/>
  <c r="P61" i="6"/>
  <c r="Q61" i="6" s="1"/>
  <c r="Y60" i="6"/>
  <c r="X60" i="6"/>
  <c r="R60" i="6"/>
  <c r="E60" i="6" s="1"/>
  <c r="F60" i="6" s="1"/>
  <c r="P60" i="6"/>
  <c r="Q60" i="6" s="1"/>
  <c r="Y59" i="6"/>
  <c r="X59" i="6"/>
  <c r="R59" i="6" s="1"/>
  <c r="P59" i="6"/>
  <c r="Q59" i="6" s="1"/>
  <c r="Y58" i="6"/>
  <c r="X58" i="6"/>
  <c r="P58" i="6"/>
  <c r="Q58" i="6" s="1"/>
  <c r="Y57" i="6"/>
  <c r="R57" i="6" s="1"/>
  <c r="X57" i="6"/>
  <c r="P57" i="6"/>
  <c r="Q57" i="6" s="1"/>
  <c r="Y56" i="6"/>
  <c r="X56" i="6"/>
  <c r="P56" i="6"/>
  <c r="Q56" i="6" s="1"/>
  <c r="Y55" i="6"/>
  <c r="X55" i="6"/>
  <c r="R55" i="6"/>
  <c r="P55" i="6"/>
  <c r="Q55" i="6" s="1"/>
  <c r="Y54" i="6"/>
  <c r="X54" i="6"/>
  <c r="R54" i="6"/>
  <c r="V54" i="6" s="1"/>
  <c r="P54" i="6"/>
  <c r="Q54" i="6" s="1"/>
  <c r="Y53" i="6"/>
  <c r="X53" i="6"/>
  <c r="R53" i="6" s="1"/>
  <c r="P53" i="6"/>
  <c r="Q53" i="6" s="1"/>
  <c r="Y52" i="6"/>
  <c r="X52" i="6"/>
  <c r="R52" i="6"/>
  <c r="V52" i="6" s="1"/>
  <c r="S52" i="6"/>
  <c r="P52" i="6"/>
  <c r="Q52" i="6" s="1"/>
  <c r="Y51" i="6"/>
  <c r="X51" i="6"/>
  <c r="P51" i="6"/>
  <c r="Q51" i="6" s="1"/>
  <c r="Y50" i="6"/>
  <c r="X50" i="6"/>
  <c r="R50" i="6" s="1"/>
  <c r="V50" i="6"/>
  <c r="P50" i="6"/>
  <c r="Q50" i="6" s="1"/>
  <c r="Y49" i="6"/>
  <c r="X49" i="6"/>
  <c r="R49" i="6"/>
  <c r="S49" i="6" s="1"/>
  <c r="P49" i="6"/>
  <c r="Q49" i="6" s="1"/>
  <c r="Y48" i="6"/>
  <c r="R48" i="6" s="1"/>
  <c r="X48" i="6"/>
  <c r="P48" i="6"/>
  <c r="Q48" i="6" s="1"/>
  <c r="Y47" i="6"/>
  <c r="X47" i="6"/>
  <c r="P47" i="6"/>
  <c r="Q47" i="6" s="1"/>
  <c r="Y46" i="6"/>
  <c r="X46" i="6"/>
  <c r="P46" i="6"/>
  <c r="Q46" i="6" s="1"/>
  <c r="Y45" i="6"/>
  <c r="X45" i="6"/>
  <c r="R45" i="6"/>
  <c r="S45" i="6" s="1"/>
  <c r="P45" i="6"/>
  <c r="Q45" i="6" s="1"/>
  <c r="Y44" i="6"/>
  <c r="X44" i="6"/>
  <c r="R44" i="6" s="1"/>
  <c r="P44" i="6"/>
  <c r="V44" i="6"/>
  <c r="Y43" i="6"/>
  <c r="X43" i="6"/>
  <c r="R43" i="6" s="1"/>
  <c r="P43" i="6"/>
  <c r="Q43" i="6" s="1"/>
  <c r="Y42" i="6"/>
  <c r="X42" i="6"/>
  <c r="R42" i="6" s="1"/>
  <c r="P42" i="6"/>
  <c r="Q42" i="6" s="1"/>
  <c r="Y41" i="6"/>
  <c r="R41" i="6" s="1"/>
  <c r="X41" i="6"/>
  <c r="P41" i="6"/>
  <c r="H128" i="6"/>
  <c r="G128" i="6"/>
  <c r="D128" i="6"/>
  <c r="H127" i="6"/>
  <c r="G127" i="6"/>
  <c r="D127" i="6"/>
  <c r="H126" i="6"/>
  <c r="G126" i="6"/>
  <c r="D126" i="6"/>
  <c r="H125" i="6"/>
  <c r="G125" i="6"/>
  <c r="D125" i="6"/>
  <c r="H124" i="6"/>
  <c r="G124" i="6"/>
  <c r="D124" i="6"/>
  <c r="H123" i="6"/>
  <c r="G123" i="6"/>
  <c r="D123" i="6"/>
  <c r="H122" i="6"/>
  <c r="G122" i="6"/>
  <c r="D122" i="6"/>
  <c r="H121" i="6"/>
  <c r="G121" i="6"/>
  <c r="D121" i="6"/>
  <c r="H120" i="6"/>
  <c r="G120" i="6"/>
  <c r="D120" i="6"/>
  <c r="H119" i="6"/>
  <c r="G119" i="6"/>
  <c r="D119" i="6"/>
  <c r="H118" i="6"/>
  <c r="G118" i="6"/>
  <c r="D118" i="6"/>
  <c r="H117" i="6"/>
  <c r="G117" i="6"/>
  <c r="D117" i="6"/>
  <c r="H116" i="6"/>
  <c r="G116" i="6"/>
  <c r="D116" i="6"/>
  <c r="H115" i="6"/>
  <c r="G115" i="6"/>
  <c r="D115" i="6"/>
  <c r="H114" i="6"/>
  <c r="G114" i="6"/>
  <c r="D114" i="6"/>
  <c r="H113" i="6"/>
  <c r="G113" i="6"/>
  <c r="D113" i="6"/>
  <c r="H112" i="6"/>
  <c r="G112" i="6"/>
  <c r="D112" i="6"/>
  <c r="H111" i="6"/>
  <c r="G111" i="6"/>
  <c r="D111" i="6"/>
  <c r="H110" i="6"/>
  <c r="G110" i="6"/>
  <c r="D110" i="6"/>
  <c r="H109" i="6"/>
  <c r="G109" i="6"/>
  <c r="D109" i="6"/>
  <c r="H108" i="6"/>
  <c r="G108" i="6"/>
  <c r="D108" i="6"/>
  <c r="H107" i="6"/>
  <c r="G107" i="6"/>
  <c r="D107" i="6"/>
  <c r="H106" i="6"/>
  <c r="G106" i="6"/>
  <c r="S105" i="6" s="1"/>
  <c r="D106" i="6"/>
  <c r="H105" i="6"/>
  <c r="G105" i="6"/>
  <c r="D105" i="6"/>
  <c r="H104" i="6"/>
  <c r="G104" i="6"/>
  <c r="D104" i="6"/>
  <c r="H103" i="6"/>
  <c r="G103" i="6"/>
  <c r="D103" i="6"/>
  <c r="H102" i="6"/>
  <c r="G102" i="6"/>
  <c r="D102" i="6"/>
  <c r="H101" i="6"/>
  <c r="G101" i="6"/>
  <c r="D101" i="6"/>
  <c r="H100" i="6"/>
  <c r="G100" i="6"/>
  <c r="D100" i="6"/>
  <c r="H99" i="6"/>
  <c r="G99" i="6"/>
  <c r="D99" i="6"/>
  <c r="H98" i="6"/>
  <c r="G98" i="6"/>
  <c r="D98" i="6"/>
  <c r="H97" i="6"/>
  <c r="G97" i="6"/>
  <c r="D97" i="6"/>
  <c r="H96" i="6"/>
  <c r="G96" i="6"/>
  <c r="D96" i="6"/>
  <c r="H95" i="6"/>
  <c r="G95" i="6"/>
  <c r="D95" i="6"/>
  <c r="H94" i="6"/>
  <c r="G94" i="6"/>
  <c r="D94" i="6"/>
  <c r="H93" i="6"/>
  <c r="G93" i="6"/>
  <c r="D93" i="6"/>
  <c r="H92" i="6"/>
  <c r="G92" i="6"/>
  <c r="D92" i="6"/>
  <c r="H91" i="6"/>
  <c r="G91" i="6"/>
  <c r="D91" i="6"/>
  <c r="H90" i="6"/>
  <c r="G90" i="6"/>
  <c r="D90" i="6"/>
  <c r="H89" i="6"/>
  <c r="G89" i="6"/>
  <c r="D89" i="6"/>
  <c r="H79" i="6"/>
  <c r="G79" i="6"/>
  <c r="D79" i="6"/>
  <c r="H78" i="6"/>
  <c r="G78" i="6"/>
  <c r="D78" i="6"/>
  <c r="H77" i="6"/>
  <c r="G77" i="6"/>
  <c r="D77" i="6"/>
  <c r="H76" i="6"/>
  <c r="G76" i="6"/>
  <c r="D76" i="6"/>
  <c r="H75" i="6"/>
  <c r="G75" i="6"/>
  <c r="D75" i="6"/>
  <c r="H74" i="6"/>
  <c r="G74" i="6"/>
  <c r="D74" i="6"/>
  <c r="H73" i="6"/>
  <c r="G73" i="6"/>
  <c r="D73" i="6"/>
  <c r="H72" i="6"/>
  <c r="G72" i="6"/>
  <c r="D72" i="6"/>
  <c r="H71" i="6"/>
  <c r="G71" i="6"/>
  <c r="D71" i="6"/>
  <c r="H70" i="6"/>
  <c r="G70" i="6"/>
  <c r="D70" i="6"/>
  <c r="H69" i="6"/>
  <c r="G69" i="6"/>
  <c r="D69" i="6"/>
  <c r="H68" i="6"/>
  <c r="G68" i="6"/>
  <c r="D68" i="6"/>
  <c r="H67" i="6"/>
  <c r="G67" i="6"/>
  <c r="D67" i="6"/>
  <c r="H66" i="6"/>
  <c r="G66" i="6"/>
  <c r="D66" i="6"/>
  <c r="H65" i="6"/>
  <c r="G65" i="6"/>
  <c r="D65" i="6"/>
  <c r="H64" i="6"/>
  <c r="G64" i="6"/>
  <c r="D64" i="6"/>
  <c r="H63" i="6"/>
  <c r="G63" i="6"/>
  <c r="D63" i="6"/>
  <c r="H62" i="6"/>
  <c r="G62" i="6"/>
  <c r="D62" i="6"/>
  <c r="H61" i="6"/>
  <c r="G61" i="6"/>
  <c r="D61" i="6"/>
  <c r="H60" i="6"/>
  <c r="G60" i="6"/>
  <c r="D60" i="6"/>
  <c r="H59" i="6"/>
  <c r="G59" i="6"/>
  <c r="D59" i="6"/>
  <c r="H58" i="6"/>
  <c r="G58" i="6"/>
  <c r="D58" i="6"/>
  <c r="H57" i="6"/>
  <c r="G57" i="6"/>
  <c r="D57" i="6"/>
  <c r="H56" i="6"/>
  <c r="G56" i="6"/>
  <c r="D56" i="6"/>
  <c r="H55" i="6"/>
  <c r="G55" i="6"/>
  <c r="D55" i="6"/>
  <c r="H54" i="6"/>
  <c r="G54" i="6"/>
  <c r="D54" i="6"/>
  <c r="H53" i="6"/>
  <c r="G53" i="6"/>
  <c r="D53" i="6"/>
  <c r="H52" i="6"/>
  <c r="G52" i="6"/>
  <c r="D52" i="6"/>
  <c r="H51" i="6"/>
  <c r="G51" i="6"/>
  <c r="D51" i="6"/>
  <c r="H50" i="6"/>
  <c r="G50" i="6"/>
  <c r="D50" i="6"/>
  <c r="H49" i="6"/>
  <c r="G49" i="6"/>
  <c r="D49" i="6"/>
  <c r="H48" i="6"/>
  <c r="G48" i="6"/>
  <c r="D48" i="6"/>
  <c r="H47" i="6"/>
  <c r="G47" i="6"/>
  <c r="D47" i="6"/>
  <c r="H46" i="6"/>
  <c r="G46" i="6"/>
  <c r="D46" i="6"/>
  <c r="H45" i="6"/>
  <c r="G45" i="6"/>
  <c r="D45" i="6"/>
  <c r="H44" i="6"/>
  <c r="G44" i="6"/>
  <c r="S43" i="6" s="1"/>
  <c r="D44" i="6"/>
  <c r="H43" i="6"/>
  <c r="G43" i="6"/>
  <c r="D43" i="6"/>
  <c r="H42" i="6"/>
  <c r="G42" i="6"/>
  <c r="D42" i="6"/>
  <c r="H41" i="6"/>
  <c r="G41" i="6"/>
  <c r="D41" i="6"/>
  <c r="H40" i="6"/>
  <c r="G40" i="6"/>
  <c r="D40" i="6"/>
  <c r="K25" i="24"/>
  <c r="L25" i="24" s="1"/>
  <c r="P40" i="6"/>
  <c r="Q40" i="6" s="1"/>
  <c r="Y40" i="6"/>
  <c r="X40" i="6"/>
  <c r="R40" i="6" s="1"/>
  <c r="V40" i="6" s="1"/>
  <c r="V105" i="6"/>
  <c r="S110" i="6"/>
  <c r="Q96" i="6"/>
  <c r="Q108" i="6"/>
  <c r="Q120" i="6"/>
  <c r="Q124" i="6"/>
  <c r="V48" i="6"/>
  <c r="Q44" i="6"/>
  <c r="E108" i="6"/>
  <c r="F108" i="6" s="1"/>
  <c r="E43" i="6"/>
  <c r="E105" i="6"/>
  <c r="F105" i="6"/>
  <c r="E110" i="6"/>
  <c r="F110" i="6"/>
  <c r="E48" i="6"/>
  <c r="F48" i="6" s="1"/>
  <c r="E52" i="6"/>
  <c r="E55" i="6"/>
  <c r="F55" i="6" s="1"/>
  <c r="E61" i="6"/>
  <c r="F61" i="6"/>
  <c r="S40" i="6"/>
  <c r="A7" i="24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T25" i="24"/>
  <c r="S25" i="24"/>
  <c r="T24" i="24"/>
  <c r="S24" i="24"/>
  <c r="M24" i="24" s="1"/>
  <c r="T23" i="24"/>
  <c r="M23" i="24" s="1"/>
  <c r="S23" i="24"/>
  <c r="T22" i="24"/>
  <c r="S22" i="24"/>
  <c r="T21" i="24"/>
  <c r="AL19" i="24"/>
  <c r="S21" i="24"/>
  <c r="T20" i="24"/>
  <c r="AL18" i="24"/>
  <c r="S20" i="24"/>
  <c r="M20" i="24" s="1"/>
  <c r="T19" i="24"/>
  <c r="AL17" i="24" s="1"/>
  <c r="S19" i="24"/>
  <c r="AQ17" i="24" s="1"/>
  <c r="T18" i="24"/>
  <c r="AL16" i="24" s="1"/>
  <c r="S18" i="24"/>
  <c r="M18" i="24" s="1"/>
  <c r="T17" i="24"/>
  <c r="AL15" i="24" s="1"/>
  <c r="S17" i="24"/>
  <c r="M17" i="24" s="1"/>
  <c r="T16" i="24"/>
  <c r="AL14" i="24" s="1"/>
  <c r="S16" i="24"/>
  <c r="T15" i="24"/>
  <c r="AL13" i="24" s="1"/>
  <c r="S15" i="24"/>
  <c r="AR13" i="24" s="1"/>
  <c r="T14" i="24"/>
  <c r="AL12" i="24" s="1"/>
  <c r="S14" i="24"/>
  <c r="AQ12" i="24" s="1"/>
  <c r="T13" i="24"/>
  <c r="AL11" i="24" s="1"/>
  <c r="S13" i="24"/>
  <c r="AR11" i="24" s="1"/>
  <c r="T12" i="24"/>
  <c r="AL10" i="24" s="1"/>
  <c r="S12" i="24"/>
  <c r="AR10" i="24" s="1"/>
  <c r="T11" i="24"/>
  <c r="AL9" i="24" s="1"/>
  <c r="S11" i="24"/>
  <c r="AR9" i="24" s="1"/>
  <c r="T10" i="24"/>
  <c r="AL8" i="24" s="1"/>
  <c r="S10" i="24"/>
  <c r="M10" i="24" s="1"/>
  <c r="T9" i="24"/>
  <c r="AL7" i="24" s="1"/>
  <c r="S9" i="24"/>
  <c r="M9" i="24" s="1"/>
  <c r="T8" i="24"/>
  <c r="AL6" i="24" s="1"/>
  <c r="S8" i="24"/>
  <c r="AR6" i="24" s="1"/>
  <c r="S7" i="24"/>
  <c r="S6" i="24"/>
  <c r="B11" i="12"/>
  <c r="B25" i="6"/>
  <c r="B24" i="6"/>
  <c r="B23" i="6"/>
  <c r="B22" i="6"/>
  <c r="B27" i="1"/>
  <c r="B26" i="1"/>
  <c r="C2" i="24"/>
  <c r="B3" i="12"/>
  <c r="B5" i="12"/>
  <c r="B7" i="12"/>
  <c r="F4" i="6"/>
  <c r="G34" i="6"/>
  <c r="G83" i="6" s="1"/>
  <c r="C35" i="6"/>
  <c r="C84" i="6" s="1"/>
  <c r="G35" i="6"/>
  <c r="G84" i="6" s="1"/>
  <c r="G88" i="6" s="1"/>
  <c r="A41" i="6"/>
  <c r="A42" i="6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90" i="6"/>
  <c r="A91" i="6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B5" i="18"/>
  <c r="W5" i="18" s="1"/>
  <c r="C5" i="18" s="1"/>
  <c r="E5" i="18"/>
  <c r="X5" i="18" s="1"/>
  <c r="F5" i="18" s="1"/>
  <c r="H5" i="18"/>
  <c r="Y5" i="18" s="1"/>
  <c r="I5" i="18" s="1"/>
  <c r="K5" i="18"/>
  <c r="Z5" i="18" s="1"/>
  <c r="L5" i="18" s="1"/>
  <c r="N5" i="18"/>
  <c r="AA5" i="18" s="1"/>
  <c r="O5" i="18" s="1"/>
  <c r="AB5" i="18"/>
  <c r="AC5" i="18"/>
  <c r="AD5" i="18"/>
  <c r="B6" i="18"/>
  <c r="W6" i="18" s="1"/>
  <c r="C6" i="18" s="1"/>
  <c r="E6" i="18"/>
  <c r="X6" i="18" s="1"/>
  <c r="F6" i="18" s="1"/>
  <c r="H6" i="18"/>
  <c r="Y6" i="18" s="1"/>
  <c r="I6" i="18" s="1"/>
  <c r="K6" i="18"/>
  <c r="Z6" i="18" s="1"/>
  <c r="L6" i="18" s="1"/>
  <c r="N6" i="18"/>
  <c r="AA6" i="18" s="1"/>
  <c r="O6" i="18" s="1"/>
  <c r="AB6" i="18"/>
  <c r="AC6" i="18"/>
  <c r="AD6" i="18"/>
  <c r="B7" i="18"/>
  <c r="W7" i="18"/>
  <c r="C7" i="18" s="1"/>
  <c r="E7" i="18"/>
  <c r="X7" i="18" s="1"/>
  <c r="F7" i="18" s="1"/>
  <c r="H7" i="18"/>
  <c r="Y7" i="18" s="1"/>
  <c r="I7" i="18" s="1"/>
  <c r="K7" i="18"/>
  <c r="Z7" i="18"/>
  <c r="L7" i="18" s="1"/>
  <c r="N7" i="18"/>
  <c r="AA7" i="18"/>
  <c r="O7" i="18" s="1"/>
  <c r="AB7" i="18"/>
  <c r="AC7" i="18"/>
  <c r="AD7" i="18"/>
  <c r="B8" i="18"/>
  <c r="W8" i="18" s="1"/>
  <c r="C8" i="18" s="1"/>
  <c r="E8" i="18"/>
  <c r="X8" i="18"/>
  <c r="F8" i="18" s="1"/>
  <c r="H8" i="18"/>
  <c r="K8" i="18"/>
  <c r="Z8" i="18" s="1"/>
  <c r="L8" i="18" s="1"/>
  <c r="N8" i="18"/>
  <c r="AA8" i="18" s="1"/>
  <c r="O8" i="18" s="1"/>
  <c r="Y8" i="18"/>
  <c r="I8" i="18" s="1"/>
  <c r="AB8" i="18"/>
  <c r="AC8" i="18"/>
  <c r="AD8" i="18"/>
  <c r="B9" i="18"/>
  <c r="W9" i="18" s="1"/>
  <c r="C9" i="18" s="1"/>
  <c r="E9" i="18"/>
  <c r="H9" i="18"/>
  <c r="K9" i="18"/>
  <c r="Z9" i="18" s="1"/>
  <c r="L9" i="18" s="1"/>
  <c r="N9" i="18"/>
  <c r="AA9" i="18" s="1"/>
  <c r="O9" i="18" s="1"/>
  <c r="X9" i="18"/>
  <c r="F9" i="18" s="1"/>
  <c r="Y9" i="18"/>
  <c r="I9" i="18" s="1"/>
  <c r="AB9" i="18"/>
  <c r="AC9" i="18"/>
  <c r="AD9" i="18"/>
  <c r="B10" i="18"/>
  <c r="W10" i="18" s="1"/>
  <c r="C10" i="18" s="1"/>
  <c r="E10" i="18"/>
  <c r="X10" i="18" s="1"/>
  <c r="F10" i="18" s="1"/>
  <c r="H10" i="18"/>
  <c r="K10" i="18"/>
  <c r="Z10" i="18" s="1"/>
  <c r="L10" i="18" s="1"/>
  <c r="N10" i="18"/>
  <c r="AA10" i="18" s="1"/>
  <c r="O10" i="18" s="1"/>
  <c r="Y10" i="18"/>
  <c r="I10" i="18" s="1"/>
  <c r="AB10" i="18"/>
  <c r="AC10" i="18"/>
  <c r="AD10" i="18"/>
  <c r="B11" i="18"/>
  <c r="W11" i="18" s="1"/>
  <c r="C11" i="18" s="1"/>
  <c r="E11" i="18"/>
  <c r="X11" i="18"/>
  <c r="F11" i="18" s="1"/>
  <c r="H11" i="18"/>
  <c r="Y11" i="18" s="1"/>
  <c r="I11" i="18" s="1"/>
  <c r="K11" i="18"/>
  <c r="Z11" i="18" s="1"/>
  <c r="L11" i="18" s="1"/>
  <c r="N11" i="18"/>
  <c r="AA11" i="18" s="1"/>
  <c r="O11" i="18" s="1"/>
  <c r="AB11" i="18"/>
  <c r="AC11" i="18"/>
  <c r="AD11" i="18"/>
  <c r="B12" i="18"/>
  <c r="W12" i="18" s="1"/>
  <c r="C12" i="18" s="1"/>
  <c r="E12" i="18"/>
  <c r="X12" i="18"/>
  <c r="F12" i="18" s="1"/>
  <c r="H12" i="18"/>
  <c r="K12" i="18"/>
  <c r="Z12" i="18" s="1"/>
  <c r="L12" i="18" s="1"/>
  <c r="N12" i="18"/>
  <c r="AA12" i="18"/>
  <c r="O12" i="18" s="1"/>
  <c r="Y12" i="18"/>
  <c r="I12" i="18" s="1"/>
  <c r="AB12" i="18"/>
  <c r="AC12" i="18"/>
  <c r="AD12" i="18"/>
  <c r="B13" i="18"/>
  <c r="W13" i="18" s="1"/>
  <c r="C13" i="18" s="1"/>
  <c r="E13" i="18"/>
  <c r="H13" i="18"/>
  <c r="K13" i="18"/>
  <c r="Z13" i="18" s="1"/>
  <c r="L13" i="18" s="1"/>
  <c r="N13" i="18"/>
  <c r="AA13" i="18" s="1"/>
  <c r="O13" i="18" s="1"/>
  <c r="X13" i="18"/>
  <c r="F13" i="18" s="1"/>
  <c r="Y13" i="18"/>
  <c r="I13" i="18" s="1"/>
  <c r="AB13" i="18"/>
  <c r="AC13" i="18"/>
  <c r="AD13" i="18"/>
  <c r="B14" i="18"/>
  <c r="W14" i="18" s="1"/>
  <c r="C14" i="18" s="1"/>
  <c r="E14" i="18"/>
  <c r="X14" i="18" s="1"/>
  <c r="F14" i="18" s="1"/>
  <c r="H14" i="18"/>
  <c r="Y14" i="18" s="1"/>
  <c r="I14" i="18" s="1"/>
  <c r="K14" i="18"/>
  <c r="Z14" i="18" s="1"/>
  <c r="L14" i="18" s="1"/>
  <c r="N14" i="18"/>
  <c r="AA14" i="18" s="1"/>
  <c r="O14" i="18" s="1"/>
  <c r="AB14" i="18"/>
  <c r="AC14" i="18"/>
  <c r="AD14" i="18"/>
  <c r="B15" i="18"/>
  <c r="W15" i="18"/>
  <c r="C15" i="18" s="1"/>
  <c r="E15" i="18"/>
  <c r="X15" i="18"/>
  <c r="F15" i="18" s="1"/>
  <c r="H15" i="18"/>
  <c r="Y15" i="18"/>
  <c r="I15" i="18" s="1"/>
  <c r="K15" i="18"/>
  <c r="Z15" i="18" s="1"/>
  <c r="L15" i="18" s="1"/>
  <c r="N15" i="18"/>
  <c r="AA15" i="18" s="1"/>
  <c r="O15" i="18" s="1"/>
  <c r="AB15" i="18"/>
  <c r="AC15" i="18"/>
  <c r="AD15" i="18"/>
  <c r="B16" i="18"/>
  <c r="W16" i="18" s="1"/>
  <c r="C16" i="18" s="1"/>
  <c r="E16" i="18"/>
  <c r="X16" i="18"/>
  <c r="F16" i="18" s="1"/>
  <c r="H16" i="18"/>
  <c r="Y16" i="18" s="1"/>
  <c r="I16" i="18" s="1"/>
  <c r="K16" i="18"/>
  <c r="Z16" i="18" s="1"/>
  <c r="L16" i="18" s="1"/>
  <c r="N16" i="18"/>
  <c r="AA16" i="18"/>
  <c r="O16" i="18" s="1"/>
  <c r="AB16" i="18"/>
  <c r="AC16" i="18"/>
  <c r="AD16" i="18"/>
  <c r="B17" i="18"/>
  <c r="W17" i="18" s="1"/>
  <c r="C17" i="18" s="1"/>
  <c r="E17" i="18"/>
  <c r="X17" i="18" s="1"/>
  <c r="F17" i="18" s="1"/>
  <c r="H17" i="18"/>
  <c r="Y17" i="18" s="1"/>
  <c r="I17" i="18" s="1"/>
  <c r="K17" i="18"/>
  <c r="Z17" i="18" s="1"/>
  <c r="L17" i="18" s="1"/>
  <c r="N17" i="18"/>
  <c r="AA17" i="18" s="1"/>
  <c r="O17" i="18" s="1"/>
  <c r="AB17" i="18"/>
  <c r="AC17" i="18"/>
  <c r="AD17" i="18"/>
  <c r="B18" i="18"/>
  <c r="W18" i="18"/>
  <c r="E18" i="18"/>
  <c r="X18" i="18"/>
  <c r="H18" i="18"/>
  <c r="Y18" i="18" s="1"/>
  <c r="K18" i="18"/>
  <c r="Z18" i="18" s="1"/>
  <c r="N18" i="18"/>
  <c r="AA18" i="18"/>
  <c r="AB18" i="18"/>
  <c r="AC18" i="18"/>
  <c r="AD18" i="18"/>
  <c r="B22" i="18"/>
  <c r="D22" i="18"/>
  <c r="E22" i="18" s="1"/>
  <c r="G22" i="18"/>
  <c r="H22" i="18" s="1"/>
  <c r="B23" i="18"/>
  <c r="D23" i="18"/>
  <c r="E23" i="18"/>
  <c r="G23" i="18"/>
  <c r="H23" i="18"/>
  <c r="B24" i="18"/>
  <c r="D24" i="18"/>
  <c r="E24" i="18"/>
  <c r="G24" i="18"/>
  <c r="H24" i="18" s="1"/>
  <c r="B25" i="18"/>
  <c r="D25" i="18"/>
  <c r="E25" i="18"/>
  <c r="G25" i="18"/>
  <c r="H25" i="18"/>
  <c r="B26" i="18"/>
  <c r="D26" i="18"/>
  <c r="E26" i="18" s="1"/>
  <c r="G26" i="18"/>
  <c r="H26" i="18" s="1"/>
  <c r="B27" i="18"/>
  <c r="D27" i="18"/>
  <c r="E27" i="18" s="1"/>
  <c r="G27" i="18"/>
  <c r="H27" i="18" s="1"/>
  <c r="B28" i="18"/>
  <c r="D28" i="18"/>
  <c r="E28" i="18" s="1"/>
  <c r="G28" i="18"/>
  <c r="H28" i="18" s="1"/>
  <c r="B29" i="18"/>
  <c r="D29" i="18"/>
  <c r="E29" i="18" s="1"/>
  <c r="G29" i="18"/>
  <c r="H29" i="18" s="1"/>
  <c r="B30" i="18"/>
  <c r="D30" i="18"/>
  <c r="E30" i="18" s="1"/>
  <c r="G30" i="18"/>
  <c r="H30" i="18" s="1"/>
  <c r="B31" i="18"/>
  <c r="D31" i="18"/>
  <c r="E31" i="18"/>
  <c r="G31" i="18"/>
  <c r="H31" i="18"/>
  <c r="B32" i="18"/>
  <c r="D32" i="18"/>
  <c r="E32" i="18" s="1"/>
  <c r="G32" i="18"/>
  <c r="H32" i="18"/>
  <c r="B33" i="18"/>
  <c r="D33" i="18"/>
  <c r="E33" i="18"/>
  <c r="G33" i="18"/>
  <c r="H33" i="18"/>
  <c r="B34" i="18"/>
  <c r="D34" i="18"/>
  <c r="E34" i="18" s="1"/>
  <c r="G34" i="18"/>
  <c r="H34" i="18" s="1"/>
  <c r="B35" i="18"/>
  <c r="D35" i="18"/>
  <c r="H35" i="18"/>
  <c r="E35" i="18"/>
  <c r="G35" i="18"/>
  <c r="E42" i="18"/>
  <c r="F42" i="18" s="1"/>
  <c r="L42" i="18"/>
  <c r="M42" i="18" s="1"/>
  <c r="E43" i="18"/>
  <c r="F43" i="18" s="1"/>
  <c r="L43" i="18"/>
  <c r="M43" i="18" s="1"/>
  <c r="E44" i="18"/>
  <c r="F44" i="18"/>
  <c r="L44" i="18"/>
  <c r="M44" i="18"/>
  <c r="L45" i="18"/>
  <c r="M45" i="18"/>
  <c r="L46" i="18"/>
  <c r="M46" i="18" s="1"/>
  <c r="L47" i="18"/>
  <c r="M47" i="18" s="1"/>
  <c r="D50" i="18"/>
  <c r="E50" i="18" s="1"/>
  <c r="D51" i="18"/>
  <c r="E51" i="18" s="1"/>
  <c r="D52" i="18"/>
  <c r="E52" i="18" s="1"/>
  <c r="D53" i="18"/>
  <c r="E53" i="18"/>
  <c r="L53" i="18"/>
  <c r="M53" i="18"/>
  <c r="D54" i="18"/>
  <c r="E54" i="18"/>
  <c r="L54" i="18"/>
  <c r="M54" i="18" s="1"/>
  <c r="L55" i="18"/>
  <c r="M55" i="18" s="1"/>
  <c r="L56" i="18"/>
  <c r="M56" i="18" s="1"/>
  <c r="L57" i="18"/>
  <c r="M57" i="18"/>
  <c r="L58" i="18"/>
  <c r="M58" i="18" s="1"/>
  <c r="L59" i="18"/>
  <c r="M59" i="18"/>
  <c r="D60" i="18"/>
  <c r="E60" i="18"/>
  <c r="L60" i="18"/>
  <c r="M60" i="18"/>
  <c r="D61" i="18"/>
  <c r="E61" i="18" s="1"/>
  <c r="D62" i="18"/>
  <c r="E62" i="18" s="1"/>
  <c r="D63" i="18"/>
  <c r="E63" i="18"/>
  <c r="D64" i="18"/>
  <c r="E64" i="18" s="1"/>
  <c r="L65" i="18"/>
  <c r="M65" i="18" s="1"/>
  <c r="L66" i="18"/>
  <c r="M66" i="18"/>
  <c r="L67" i="18"/>
  <c r="M67" i="18"/>
  <c r="L68" i="18"/>
  <c r="M68" i="18"/>
  <c r="E77" i="18"/>
  <c r="J77" i="18"/>
  <c r="E78" i="18"/>
  <c r="J78" i="18"/>
  <c r="E79" i="18"/>
  <c r="J79" i="18"/>
  <c r="J80" i="18"/>
  <c r="J81" i="18"/>
  <c r="J82" i="18"/>
  <c r="D85" i="18"/>
  <c r="D86" i="18"/>
  <c r="D87" i="18"/>
  <c r="J87" i="18"/>
  <c r="D88" i="18"/>
  <c r="J88" i="18"/>
  <c r="D89" i="18"/>
  <c r="J89" i="18"/>
  <c r="J90" i="18"/>
  <c r="J91" i="18"/>
  <c r="J92" i="18"/>
  <c r="J93" i="18"/>
  <c r="J94" i="18"/>
  <c r="D95" i="18"/>
  <c r="D96" i="18"/>
  <c r="D97" i="18"/>
  <c r="D98" i="18"/>
  <c r="D99" i="18"/>
  <c r="J99" i="18"/>
  <c r="J100" i="18"/>
  <c r="J101" i="18"/>
  <c r="J102" i="18"/>
  <c r="M111" i="18"/>
  <c r="D112" i="18"/>
  <c r="M112" i="18"/>
  <c r="D113" i="18"/>
  <c r="M113" i="18"/>
  <c r="D114" i="18"/>
  <c r="M114" i="18"/>
  <c r="D115" i="18"/>
  <c r="D116" i="18"/>
  <c r="M120" i="18"/>
  <c r="M121" i="18"/>
  <c r="M129" i="18"/>
  <c r="M130" i="18"/>
  <c r="D123" i="18"/>
  <c r="C3" i="24"/>
  <c r="G11" i="1"/>
  <c r="B25" i="1"/>
  <c r="B28" i="1"/>
  <c r="AQ14" i="24"/>
  <c r="AR16" i="24"/>
  <c r="AQ18" i="24"/>
  <c r="AR19" i="24"/>
  <c r="AQ19" i="24"/>
  <c r="G39" i="6"/>
  <c r="AQ16" i="24"/>
  <c r="AQ6" i="24"/>
  <c r="AR14" i="24"/>
  <c r="AR15" i="24"/>
  <c r="M15" i="24"/>
  <c r="AQ10" i="24" l="1"/>
  <c r="M12" i="24"/>
  <c r="AQ7" i="24"/>
  <c r="T7" i="24"/>
  <c r="M7" i="24" s="1"/>
  <c r="T6" i="24"/>
  <c r="M6" i="24"/>
  <c r="AQ9" i="24"/>
  <c r="AR8" i="24"/>
  <c r="AR7" i="24"/>
  <c r="Q18" i="24"/>
  <c r="AK16" i="24" s="1"/>
  <c r="N20" i="24"/>
  <c r="M21" i="24"/>
  <c r="AQ8" i="24"/>
  <c r="M16" i="24"/>
  <c r="M13" i="24"/>
  <c r="AR17" i="24"/>
  <c r="N10" i="24"/>
  <c r="AQ13" i="24"/>
  <c r="AR18" i="24"/>
  <c r="N15" i="24"/>
  <c r="M19" i="24"/>
  <c r="Q10" i="24"/>
  <c r="AK8" i="24" s="1"/>
  <c r="V76" i="6"/>
  <c r="E76" i="6"/>
  <c r="F76" i="6" s="1"/>
  <c r="E117" i="6"/>
  <c r="F117" i="6" s="1"/>
  <c r="V117" i="6"/>
  <c r="S117" i="6"/>
  <c r="S103" i="6"/>
  <c r="E103" i="6"/>
  <c r="F103" i="6" s="1"/>
  <c r="N27" i="24"/>
  <c r="S65" i="6"/>
  <c r="V65" i="6"/>
  <c r="E65" i="6"/>
  <c r="F65" i="6" s="1"/>
  <c r="S77" i="6"/>
  <c r="V77" i="6"/>
  <c r="E77" i="6"/>
  <c r="F77" i="6" s="1"/>
  <c r="E68" i="6"/>
  <c r="F68" i="6" s="1"/>
  <c r="V68" i="6"/>
  <c r="N17" i="24"/>
  <c r="E78" i="6"/>
  <c r="F78" i="6" s="1"/>
  <c r="S78" i="6"/>
  <c r="S59" i="6"/>
  <c r="E59" i="6"/>
  <c r="F59" i="6" s="1"/>
  <c r="V59" i="6"/>
  <c r="Q24" i="24"/>
  <c r="N24" i="24"/>
  <c r="S42" i="6"/>
  <c r="E42" i="6"/>
  <c r="F42" i="6" s="1"/>
  <c r="V71" i="6"/>
  <c r="E71" i="6"/>
  <c r="F71" i="6" s="1"/>
  <c r="S71" i="6"/>
  <c r="E109" i="6"/>
  <c r="F109" i="6" s="1"/>
  <c r="S109" i="6"/>
  <c r="S68" i="6"/>
  <c r="Q15" i="24"/>
  <c r="AK13" i="24" s="1"/>
  <c r="AQ15" i="24"/>
  <c r="AR12" i="24"/>
  <c r="E40" i="6"/>
  <c r="F40" i="6" s="1"/>
  <c r="E106" i="6"/>
  <c r="F106" i="6" s="1"/>
  <c r="V74" i="6"/>
  <c r="N19" i="24"/>
  <c r="E64" i="6"/>
  <c r="F64" i="6" s="1"/>
  <c r="F43" i="6"/>
  <c r="R46" i="6"/>
  <c r="V46" i="6" s="1"/>
  <c r="R58" i="6"/>
  <c r="R101" i="6"/>
  <c r="E101" i="6" s="1"/>
  <c r="F101" i="6" s="1"/>
  <c r="R114" i="6"/>
  <c r="S114" i="6" s="1"/>
  <c r="S106" i="6"/>
  <c r="F52" i="6"/>
  <c r="S74" i="6"/>
  <c r="S91" i="6"/>
  <c r="S99" i="6"/>
  <c r="R89" i="6"/>
  <c r="R111" i="6"/>
  <c r="S111" i="6" s="1"/>
  <c r="R127" i="6"/>
  <c r="E127" i="6" s="1"/>
  <c r="F127" i="6" s="1"/>
  <c r="AQ11" i="24"/>
  <c r="M25" i="24"/>
  <c r="Q25" i="24" s="1"/>
  <c r="R47" i="6"/>
  <c r="V47" i="6" s="1"/>
  <c r="R56" i="6"/>
  <c r="R95" i="6"/>
  <c r="Q16" i="24"/>
  <c r="AK14" i="24" s="1"/>
  <c r="N23" i="24"/>
  <c r="Q9" i="24"/>
  <c r="AK7" i="24" s="1"/>
  <c r="Q23" i="24"/>
  <c r="E54" i="6"/>
  <c r="F54" i="6" s="1"/>
  <c r="E91" i="6"/>
  <c r="F91" i="6" s="1"/>
  <c r="V102" i="6"/>
  <c r="V41" i="6"/>
  <c r="F102" i="6"/>
  <c r="S70" i="6"/>
  <c r="R75" i="6"/>
  <c r="R99" i="6"/>
  <c r="R118" i="6"/>
  <c r="R121" i="6"/>
  <c r="E121" i="6" s="1"/>
  <c r="F121" i="6" s="1"/>
  <c r="N18" i="24"/>
  <c r="Q12" i="24"/>
  <c r="AK10" i="24" s="1"/>
  <c r="V70" i="6"/>
  <c r="S48" i="6"/>
  <c r="R51" i="6"/>
  <c r="R63" i="6"/>
  <c r="V116" i="6"/>
  <c r="M8" i="24"/>
  <c r="Q8" i="24" s="1"/>
  <c r="AK6" i="24" s="1"/>
  <c r="E100" i="6"/>
  <c r="F100" i="6" s="1"/>
  <c r="R67" i="6"/>
  <c r="S67" i="6" s="1"/>
  <c r="S116" i="6"/>
  <c r="R122" i="6"/>
  <c r="Q6" i="24"/>
  <c r="N6" i="24"/>
  <c r="S97" i="6"/>
  <c r="V97" i="6"/>
  <c r="E97" i="6"/>
  <c r="F97" i="6" s="1"/>
  <c r="S120" i="6"/>
  <c r="V120" i="6"/>
  <c r="E120" i="6"/>
  <c r="F120" i="6" s="1"/>
  <c r="S62" i="6"/>
  <c r="E62" i="6"/>
  <c r="F62" i="6" s="1"/>
  <c r="V62" i="6"/>
  <c r="V66" i="6"/>
  <c r="S66" i="6"/>
  <c r="E66" i="6"/>
  <c r="F66" i="6" s="1"/>
  <c r="S56" i="6"/>
  <c r="V56" i="6"/>
  <c r="E56" i="6"/>
  <c r="F56" i="6" s="1"/>
  <c r="S95" i="6"/>
  <c r="E95" i="6"/>
  <c r="F95" i="6" s="1"/>
  <c r="V95" i="6"/>
  <c r="S104" i="6"/>
  <c r="V104" i="6"/>
  <c r="E104" i="6"/>
  <c r="F104" i="6" s="1"/>
  <c r="N21" i="24"/>
  <c r="Q21" i="24"/>
  <c r="AK19" i="24" s="1"/>
  <c r="E69" i="6"/>
  <c r="F69" i="6" s="1"/>
  <c r="V69" i="6"/>
  <c r="S69" i="6"/>
  <c r="E75" i="6"/>
  <c r="F75" i="6" s="1"/>
  <c r="V75" i="6"/>
  <c r="S75" i="6"/>
  <c r="E98" i="6"/>
  <c r="F98" i="6" s="1"/>
  <c r="V98" i="6"/>
  <c r="S98" i="6"/>
  <c r="V53" i="6"/>
  <c r="E53" i="6"/>
  <c r="F53" i="6" s="1"/>
  <c r="S53" i="6"/>
  <c r="E57" i="6"/>
  <c r="F57" i="6" s="1"/>
  <c r="V57" i="6"/>
  <c r="S57" i="6"/>
  <c r="E94" i="6"/>
  <c r="F94" i="6" s="1"/>
  <c r="V94" i="6"/>
  <c r="S94" i="6"/>
  <c r="V122" i="6"/>
  <c r="S122" i="6"/>
  <c r="E122" i="6"/>
  <c r="F122" i="6" s="1"/>
  <c r="V90" i="6"/>
  <c r="S90" i="6"/>
  <c r="S101" i="6"/>
  <c r="V101" i="6"/>
  <c r="S115" i="6"/>
  <c r="V119" i="6"/>
  <c r="V103" i="6"/>
  <c r="Q41" i="6"/>
  <c r="N34" i="6" s="1"/>
  <c r="S55" i="6"/>
  <c r="S60" i="6"/>
  <c r="V60" i="6"/>
  <c r="E73" i="6"/>
  <c r="F73" i="6" s="1"/>
  <c r="V73" i="6"/>
  <c r="V78" i="6"/>
  <c r="R107" i="6"/>
  <c r="S119" i="6"/>
  <c r="E119" i="6"/>
  <c r="F119" i="6" s="1"/>
  <c r="Q13" i="24"/>
  <c r="AK11" i="24" s="1"/>
  <c r="Q20" i="24"/>
  <c r="AK18" i="24" s="1"/>
  <c r="S54" i="6"/>
  <c r="V61" i="6"/>
  <c r="V43" i="6"/>
  <c r="E45" i="6"/>
  <c r="F45" i="6" s="1"/>
  <c r="V45" i="6"/>
  <c r="E50" i="6"/>
  <c r="F50" i="6" s="1"/>
  <c r="S50" i="6"/>
  <c r="S64" i="6"/>
  <c r="S125" i="6"/>
  <c r="E125" i="6"/>
  <c r="F125" i="6" s="1"/>
  <c r="V125" i="6"/>
  <c r="E49" i="6"/>
  <c r="F49" i="6" s="1"/>
  <c r="E111" i="6"/>
  <c r="F111" i="6" s="1"/>
  <c r="V111" i="6"/>
  <c r="V89" i="6"/>
  <c r="S102" i="6"/>
  <c r="V113" i="6"/>
  <c r="S41" i="6"/>
  <c r="E41" i="6"/>
  <c r="F41" i="6" s="1"/>
  <c r="Q74" i="6"/>
  <c r="R92" i="6"/>
  <c r="V100" i="6"/>
  <c r="V108" i="6"/>
  <c r="V112" i="6"/>
  <c r="S112" i="6"/>
  <c r="V114" i="6"/>
  <c r="E114" i="6"/>
  <c r="F114" i="6" s="1"/>
  <c r="S121" i="6"/>
  <c r="V121" i="6"/>
  <c r="R123" i="6"/>
  <c r="N12" i="24"/>
  <c r="M11" i="24"/>
  <c r="S113" i="6"/>
  <c r="M14" i="24"/>
  <c r="E115" i="6"/>
  <c r="F115" i="6" s="1"/>
  <c r="V55" i="6"/>
  <c r="V42" i="6"/>
  <c r="S61" i="6"/>
  <c r="F70" i="6"/>
  <c r="S72" i="6"/>
  <c r="V72" i="6"/>
  <c r="S96" i="6"/>
  <c r="E96" i="6"/>
  <c r="F96" i="6" s="1"/>
  <c r="E128" i="6"/>
  <c r="F128" i="6" s="1"/>
  <c r="V128" i="6"/>
  <c r="S128" i="6"/>
  <c r="E90" i="6"/>
  <c r="F90" i="6" s="1"/>
  <c r="V49" i="6"/>
  <c r="E44" i="6"/>
  <c r="F44" i="6" s="1"/>
  <c r="S44" i="6"/>
  <c r="V51" i="6"/>
  <c r="E67" i="6"/>
  <c r="F67" i="6" s="1"/>
  <c r="V67" i="6"/>
  <c r="V79" i="6"/>
  <c r="V118" i="6"/>
  <c r="N9" i="24"/>
  <c r="Q17" i="24"/>
  <c r="AK15" i="24" s="1"/>
  <c r="M22" i="24"/>
  <c r="V109" i="6"/>
  <c r="S76" i="6"/>
  <c r="S79" i="6"/>
  <c r="V115" i="6"/>
  <c r="E124" i="6"/>
  <c r="F124" i="6" s="1"/>
  <c r="S124" i="6"/>
  <c r="R126" i="6"/>
  <c r="V93" i="6"/>
  <c r="E93" i="6"/>
  <c r="F93" i="6" s="1"/>
  <c r="N13" i="24" l="1"/>
  <c r="N7" i="24"/>
  <c r="N16" i="24"/>
  <c r="N8" i="24"/>
  <c r="Q7" i="24"/>
  <c r="Q19" i="24"/>
  <c r="AK17" i="24" s="1"/>
  <c r="E63" i="6"/>
  <c r="F63" i="6" s="1"/>
  <c r="S63" i="6"/>
  <c r="V63" i="6"/>
  <c r="E58" i="6"/>
  <c r="F58" i="6" s="1"/>
  <c r="S58" i="6"/>
  <c r="V58" i="6"/>
  <c r="E47" i="6"/>
  <c r="F47" i="6" s="1"/>
  <c r="S47" i="6"/>
  <c r="S51" i="6"/>
  <c r="E51" i="6"/>
  <c r="F51" i="6" s="1"/>
  <c r="V127" i="6"/>
  <c r="N25" i="24"/>
  <c r="S46" i="6"/>
  <c r="E46" i="6"/>
  <c r="F46" i="6" s="1"/>
  <c r="S118" i="6"/>
  <c r="E118" i="6"/>
  <c r="F118" i="6" s="1"/>
  <c r="S89" i="6"/>
  <c r="E89" i="6"/>
  <c r="F89" i="6" s="1"/>
  <c r="S127" i="6"/>
  <c r="V99" i="6"/>
  <c r="E99" i="6"/>
  <c r="F99" i="6" s="1"/>
  <c r="N33" i="6"/>
  <c r="N11" i="24"/>
  <c r="Q11" i="24"/>
  <c r="AK9" i="24" s="1"/>
  <c r="E107" i="6"/>
  <c r="F107" i="6" s="1"/>
  <c r="V107" i="6"/>
  <c r="S107" i="6"/>
  <c r="E123" i="6"/>
  <c r="F123" i="6" s="1"/>
  <c r="V123" i="6"/>
  <c r="S123" i="6"/>
  <c r="V92" i="6"/>
  <c r="E92" i="6"/>
  <c r="F92" i="6" s="1"/>
  <c r="S92" i="6"/>
  <c r="Q22" i="24"/>
  <c r="N22" i="24"/>
  <c r="Q14" i="24"/>
  <c r="AK12" i="24" s="1"/>
  <c r="N14" i="24"/>
  <c r="E126" i="6"/>
  <c r="F126" i="6" s="1"/>
  <c r="V126" i="6"/>
  <c r="S126" i="6"/>
  <c r="N26" i="24" l="1"/>
  <c r="N28" i="24" s="1"/>
  <c r="R33" i="6"/>
  <c r="R34" i="6"/>
</calcChain>
</file>

<file path=xl/sharedStrings.xml><?xml version="1.0" encoding="utf-8"?>
<sst xmlns="http://schemas.openxmlformats.org/spreadsheetml/2006/main" count="800" uniqueCount="270">
  <si>
    <t>No:</t>
  </si>
  <si>
    <t xml:space="preserve"> </t>
  </si>
  <si>
    <t>Date:</t>
  </si>
  <si>
    <t>Attn:</t>
  </si>
  <si>
    <t>Phone:</t>
  </si>
  <si>
    <t>Thank you for your inquiry.  We are pleased to quote you as follows:</t>
  </si>
  <si>
    <t>Item</t>
  </si>
  <si>
    <t>Description</t>
  </si>
  <si>
    <t>Co.</t>
  </si>
  <si>
    <t>valid to:</t>
  </si>
  <si>
    <t xml:space="preserve">Unit </t>
  </si>
  <si>
    <t>Price EA</t>
  </si>
  <si>
    <t>Extended</t>
  </si>
  <si>
    <t>Discount</t>
  </si>
  <si>
    <t>Price</t>
  </si>
  <si>
    <t>Customer</t>
  </si>
  <si>
    <t>Margin</t>
  </si>
  <si>
    <t>Net 30</t>
  </si>
  <si>
    <t>Total Sale</t>
  </si>
  <si>
    <t>Total Cost</t>
  </si>
  <si>
    <t>Margin Dollars</t>
  </si>
  <si>
    <t>Margin %</t>
  </si>
  <si>
    <t>Net</t>
  </si>
  <si>
    <t>Part Number</t>
  </si>
  <si>
    <t>Qty</t>
  </si>
  <si>
    <t>Lead Time</t>
  </si>
  <si>
    <t>Notes:</t>
  </si>
  <si>
    <t>Email:</t>
  </si>
  <si>
    <t>FOB:</t>
  </si>
  <si>
    <t>Terms:</t>
  </si>
  <si>
    <t>FLODRAULIC GROUP</t>
  </si>
  <si>
    <t xml:space="preserve">   FLODRAULIC GROUP</t>
  </si>
  <si>
    <t xml:space="preserve">   QUOTATION</t>
  </si>
  <si>
    <t>Flodraulic</t>
  </si>
  <si>
    <t>Cost</t>
  </si>
  <si>
    <t>a.</t>
  </si>
  <si>
    <t>This proposal supersedes all others and is valid for thirty days.</t>
  </si>
  <si>
    <t>b.</t>
  </si>
  <si>
    <t>Please place your purchase order in writing and reference this proposal number.</t>
  </si>
  <si>
    <t>c.</t>
  </si>
  <si>
    <t>d.</t>
  </si>
  <si>
    <t>e.</t>
  </si>
  <si>
    <r>
      <t xml:space="preserve">Cancellation: </t>
    </r>
    <r>
      <rPr>
        <sz val="10"/>
        <rFont val="Arial"/>
        <family val="2"/>
      </rPr>
      <t xml:space="preserve">Cancellation of this order in whole or part will result in cancellation charges. Details are available upon request. </t>
    </r>
    <r>
      <rPr>
        <b/>
        <i/>
        <sz val="10"/>
        <rFont val="Arial"/>
        <family val="2"/>
      </rPr>
      <t>OR</t>
    </r>
    <r>
      <rPr>
        <sz val="10"/>
        <rFont val="Arial"/>
        <family val="2"/>
      </rPr>
      <t xml:space="preserve"> The product in this proposal will be made to order. Once manufacturer has begun the order is not cancelable.</t>
    </r>
  </si>
  <si>
    <t>Sincerely,</t>
  </si>
  <si>
    <t>email:</t>
  </si>
  <si>
    <t>cell:</t>
  </si>
  <si>
    <t>Customer:</t>
  </si>
  <si>
    <t>FGI</t>
  </si>
  <si>
    <t>Flodraulic Group Extended Quote</t>
  </si>
  <si>
    <t>Lead Time as</t>
  </si>
  <si>
    <t>Disc</t>
  </si>
  <si>
    <t>AS OF</t>
  </si>
  <si>
    <t>GROSS MARGIN</t>
  </si>
  <si>
    <t>CL 1</t>
  </si>
  <si>
    <t>CL 2</t>
  </si>
  <si>
    <t>CL 3</t>
  </si>
  <si>
    <t>CL 4</t>
  </si>
  <si>
    <t>CL 5</t>
  </si>
  <si>
    <t>CL 6</t>
  </si>
  <si>
    <t>CL 7</t>
  </si>
  <si>
    <t>CL 8</t>
  </si>
  <si>
    <t>Mfgr</t>
  </si>
  <si>
    <t>SMC</t>
  </si>
  <si>
    <t>oem</t>
  </si>
  <si>
    <t>Mstr</t>
  </si>
  <si>
    <t>List</t>
  </si>
  <si>
    <t>User1</t>
  </si>
  <si>
    <t>User2</t>
  </si>
  <si>
    <t>oem1</t>
  </si>
  <si>
    <t>oem2</t>
  </si>
  <si>
    <t>MAX</t>
  </si>
  <si>
    <t>Dlr</t>
  </si>
  <si>
    <t>Xport</t>
  </si>
  <si>
    <t>Mult</t>
  </si>
  <si>
    <t>Tubing</t>
  </si>
  <si>
    <t>Other</t>
  </si>
  <si>
    <t>PA</t>
  </si>
  <si>
    <t>Sale Price</t>
  </si>
  <si>
    <t>Fill in Yellow Boxes to find Red info</t>
  </si>
  <si>
    <r>
      <t xml:space="preserve">Agreements: </t>
    </r>
    <r>
      <rPr>
        <sz val="10"/>
        <rFont val="Arial"/>
        <family val="2"/>
      </rPr>
      <t xml:space="preserve">Due to the release requirements of this order, we require execution of the attached Blanket Order Agreement. </t>
    </r>
    <r>
      <rPr>
        <b/>
        <i/>
        <sz val="10"/>
        <rFont val="Arial"/>
        <family val="2"/>
      </rPr>
      <t>OR</t>
    </r>
    <r>
      <rPr>
        <sz val="10"/>
        <rFont val="Arial"/>
        <family val="2"/>
      </rPr>
      <t xml:space="preserve"> Due to the stocking requirements of this order, we require execution of the attached Stocking Agreement.  </t>
    </r>
    <r>
      <rPr>
        <b/>
        <i/>
        <sz val="10"/>
        <rFont val="Arial"/>
        <family val="2"/>
      </rPr>
      <t>OR</t>
    </r>
    <r>
      <rPr>
        <sz val="10"/>
        <rFont val="Arial"/>
        <family val="2"/>
      </rPr>
      <t xml:space="preserve"> Due to the release and</t>
    </r>
  </si>
  <si>
    <t>Small User</t>
  </si>
  <si>
    <t>Large User</t>
  </si>
  <si>
    <t>OEM 1</t>
  </si>
  <si>
    <t>OEM 2</t>
  </si>
  <si>
    <t>MAX OEM</t>
  </si>
  <si>
    <t>GM</t>
  </si>
  <si>
    <t>DISC</t>
  </si>
  <si>
    <t>Typical Product Lines</t>
  </si>
  <si>
    <t>Fitting</t>
  </si>
  <si>
    <t>FRL's Basic-STD</t>
  </si>
  <si>
    <t>FRL Main line (BIG)</t>
  </si>
  <si>
    <t>Flow Controls &amp; Airline Accessories</t>
  </si>
  <si>
    <t>Cylinder- NCA1, NCM, CQ2</t>
  </si>
  <si>
    <t>Valves (NEW) VQ, VQC, SY, SV, VQZ</t>
  </si>
  <si>
    <t>Valves VX</t>
  </si>
  <si>
    <t xml:space="preserve">Cylinders- CJ2, </t>
  </si>
  <si>
    <t>Specialty MX, MY, Vac, Pressure Switches</t>
  </si>
  <si>
    <t>Specialty PA</t>
  </si>
  <si>
    <t>Unit Price</t>
  </si>
  <si>
    <t>Hide this Section</t>
  </si>
  <si>
    <r>
      <t xml:space="preserve">Releases: </t>
    </r>
    <r>
      <rPr>
        <sz val="10"/>
        <rFont val="Arial"/>
        <family val="2"/>
      </rPr>
      <t xml:space="preserve">Material to be shipped by single release as available from stock and/or the manufacturer. </t>
    </r>
    <r>
      <rPr>
        <b/>
        <i/>
        <sz val="10"/>
        <rFont val="Arial"/>
        <family val="2"/>
      </rPr>
      <t>OR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 blanket order may be placed for {12} releases to be shipped within {12} months from the first date of purchase.</t>
    </r>
  </si>
  <si>
    <t>SMC Discounts</t>
  </si>
  <si>
    <t>Binder Products</t>
  </si>
  <si>
    <t>1-9</t>
  </si>
  <si>
    <t>10-24</t>
  </si>
  <si>
    <t>25-49</t>
  </si>
  <si>
    <t>50-100</t>
  </si>
  <si>
    <t>100-up</t>
  </si>
  <si>
    <t xml:space="preserve">FGI </t>
  </si>
  <si>
    <t>$1-4,999</t>
  </si>
  <si>
    <t>$5,000-9,999</t>
  </si>
  <si>
    <t>$10,000-24,999</t>
  </si>
  <si>
    <t>$25,000+ up</t>
  </si>
  <si>
    <t>Breaks</t>
  </si>
  <si>
    <t>Dynaquip</t>
  </si>
  <si>
    <t xml:space="preserve">Maytec </t>
  </si>
  <si>
    <t>$1-1,999</t>
  </si>
  <si>
    <t>$2,000-up</t>
  </si>
  <si>
    <t>*large orders - Material ton 40% discount</t>
  </si>
  <si>
    <t>* Assembly rate-$65</t>
  </si>
  <si>
    <t>MEM-CO</t>
  </si>
  <si>
    <t>Brass</t>
  </si>
  <si>
    <t>Stainless</t>
  </si>
  <si>
    <t>Type</t>
  </si>
  <si>
    <t>STC</t>
  </si>
  <si>
    <t>K-Purple Fittings</t>
  </si>
  <si>
    <r>
      <t xml:space="preserve">Cancellation: </t>
    </r>
    <r>
      <rPr>
        <sz val="10"/>
        <rFont val="Arial"/>
        <family val="2"/>
      </rPr>
      <t xml:space="preserve">Cancellation of this order in whole or part will result in cancellation charges. Details are available upon request. </t>
    </r>
    <r>
      <rPr>
        <b/>
        <i/>
        <sz val="10"/>
        <rFont val="Arial"/>
        <family val="2"/>
      </rPr>
      <t/>
    </r>
  </si>
  <si>
    <t>Box</t>
  </si>
  <si>
    <t>Origin</t>
  </si>
  <si>
    <t>TUBE</t>
  </si>
  <si>
    <t>FIT-KQ</t>
  </si>
  <si>
    <t>FRL STD</t>
  </si>
  <si>
    <t>FRL Main</t>
  </si>
  <si>
    <t>FLOW Control</t>
  </si>
  <si>
    <t>CYL STD</t>
  </si>
  <si>
    <t>CYL SWT</t>
  </si>
  <si>
    <t>VALVE STD</t>
  </si>
  <si>
    <t>VALVE-VX</t>
  </si>
  <si>
    <t>VALVE-VDW</t>
  </si>
  <si>
    <t>CYL CJ2</t>
  </si>
  <si>
    <t xml:space="preserve">CYL / VAC </t>
  </si>
  <si>
    <t>STD Reseller -B</t>
  </si>
  <si>
    <t>MAX Reseller A</t>
  </si>
  <si>
    <t>Bold= VBD &amp; Tier Pricing available</t>
  </si>
  <si>
    <t>1. For New or unqualified accounts use Class 1 (Blue)or Class 3 (Green)</t>
  </si>
  <si>
    <t>2. Class 5 (Red) and Reseller accounts must be approved.</t>
  </si>
  <si>
    <t>3. An account doesn't have to be the same class for all product lines.</t>
  </si>
  <si>
    <t xml:space="preserve">4. This matrix is to be used as a reference tool only. This is set up based on general categories. Refer to the SMC Family Codes for specific discounts.  </t>
  </si>
  <si>
    <t>Cylinder - Switch</t>
  </si>
  <si>
    <t>VDW &amp; MISC</t>
  </si>
  <si>
    <t>5. Value Based discounts- add the qty's of different items in a family to meet discount levels</t>
  </si>
  <si>
    <t>6. Multi-Tier discounts- only applies to a single product line.</t>
  </si>
  <si>
    <t>Discontinued</t>
  </si>
  <si>
    <t>* All information is strictly confidential</t>
  </si>
  <si>
    <t>Fitting Multi-tier</t>
  </si>
  <si>
    <t xml:space="preserve">Valves SY, SYJ, SV, VQ, VQD, VQZ  VBD </t>
  </si>
  <si>
    <t>10-99</t>
  </si>
  <si>
    <t>Bag</t>
  </si>
  <si>
    <t>1-49</t>
  </si>
  <si>
    <t>100-499</t>
  </si>
  <si>
    <t>50-99</t>
  </si>
  <si>
    <t>500-Up</t>
  </si>
  <si>
    <t>Carton</t>
  </si>
  <si>
    <t>All KQ &amp; KJ Styles</t>
  </si>
  <si>
    <t>500-1999</t>
  </si>
  <si>
    <t>2000-6999</t>
  </si>
  <si>
    <t xml:space="preserve">Flow Control VBD </t>
  </si>
  <si>
    <t>7000-UP</t>
  </si>
  <si>
    <t>1-24</t>
  </si>
  <si>
    <t>VDW Valve-Multi-Tier</t>
  </si>
  <si>
    <t>50-199</t>
  </si>
  <si>
    <t>200-999</t>
  </si>
  <si>
    <t>1-5</t>
  </si>
  <si>
    <t>1000-UP</t>
  </si>
  <si>
    <t>6-24</t>
  </si>
  <si>
    <t>Series AS, ASV &amp; ASN</t>
  </si>
  <si>
    <t xml:space="preserve">Air Line Prep (FRL STD) VBD </t>
  </si>
  <si>
    <t>500-999</t>
  </si>
  <si>
    <t>1000-2999</t>
  </si>
  <si>
    <t>3000-UP</t>
  </si>
  <si>
    <t>Switch Multi-Tier</t>
  </si>
  <si>
    <t>Styles</t>
  </si>
  <si>
    <t>D-M9</t>
  </si>
  <si>
    <t>AC, AR, AF, AL &amp; AW</t>
  </si>
  <si>
    <t>1-19</t>
  </si>
  <si>
    <t>D-A93</t>
  </si>
  <si>
    <t>20-49</t>
  </si>
  <si>
    <t>D-A90</t>
  </si>
  <si>
    <t>NOT Main Line Air Prep</t>
  </si>
  <si>
    <t>D-A96</t>
  </si>
  <si>
    <t>AMG, AM &amp; AMH</t>
  </si>
  <si>
    <t>100-UP</t>
  </si>
  <si>
    <t>Only</t>
  </si>
  <si>
    <t xml:space="preserve">This matrix is to be used as a reference tool only. This is set up based on general categories. Refer to the SMC Family Codes for specific discounts.  </t>
  </si>
  <si>
    <t>VBD</t>
  </si>
  <si>
    <t>Customer Service</t>
  </si>
  <si>
    <t>Quote Total</t>
  </si>
  <si>
    <t>If you have any questions regarding this proposal, please contact either of us via our toll free number: 800-999-0194.</t>
  </si>
  <si>
    <t>Returned goods- Stocked items shall be subject to 15% restocking charge. FOB origin and prepaid. Products in this proposal may be made to order. Made to order components are non-returnable. Once manufacturer has begun the order is not cancelable. Details are available upon request.</t>
  </si>
  <si>
    <t>STD</t>
  </si>
  <si>
    <t>Eligible</t>
  </si>
  <si>
    <t>Ext</t>
  </si>
  <si>
    <t>Tier</t>
  </si>
  <si>
    <t>Quote Margin</t>
  </si>
  <si>
    <t>Quote #</t>
  </si>
  <si>
    <t>Location</t>
  </si>
  <si>
    <t>Quote:</t>
  </si>
  <si>
    <t>Page:</t>
  </si>
  <si>
    <t>All purchases are governed by the legal contract available at www.flodraulicgroup.com/terms.</t>
  </si>
  <si>
    <t>Estimated</t>
  </si>
  <si>
    <t>Ship Date</t>
  </si>
  <si>
    <t xml:space="preserve">Shipping </t>
  </si>
  <si>
    <t>Shipping</t>
  </si>
  <si>
    <t>Volume Based Pricing. The Qty is the minimum qty required to receive this price.</t>
  </si>
  <si>
    <t>f.</t>
  </si>
  <si>
    <t>Flodraulic Group reserves the right to withdraw this quote.</t>
  </si>
  <si>
    <t>g.</t>
  </si>
  <si>
    <t>SMC Products shipping methods from Japan:</t>
  </si>
  <si>
    <t>All SMC Japan shipments are pre-pay and add only</t>
  </si>
  <si>
    <t>ABC Company</t>
  </si>
  <si>
    <r>
      <rPr>
        <b/>
        <u/>
        <sz val="8"/>
        <rFont val="Arial"/>
        <family val="2"/>
      </rPr>
      <t>IED</t>
    </r>
    <r>
      <rPr>
        <sz val="8"/>
        <rFont val="Arial"/>
        <family val="2"/>
      </rPr>
      <t xml:space="preserve"> - </t>
    </r>
    <r>
      <rPr>
        <b/>
        <i/>
        <sz val="8"/>
        <rFont val="Arial"/>
        <family val="2"/>
      </rPr>
      <t>FGI Default Method.</t>
    </r>
    <r>
      <rPr>
        <sz val="8"/>
        <rFont val="Arial"/>
        <family val="2"/>
      </rPr>
      <t xml:space="preserve"> Ships direct to customer from Japan.  $4.00/lb +$5.00 one-time fee if under 4lbs.  Approx. 5 day’s ship time.</t>
    </r>
  </si>
  <si>
    <r>
      <rPr>
        <b/>
        <u/>
        <sz val="8"/>
        <rFont val="Arial"/>
        <family val="2"/>
      </rPr>
      <t>IPD</t>
    </r>
    <r>
      <rPr>
        <sz val="8"/>
        <rFont val="Arial"/>
        <family val="2"/>
      </rPr>
      <t xml:space="preserve"> - Ships direct to customer from Japan.  $6.00/lb + $5.00 one-time fee if under 4lbs.  Approx. 2-3 days ship time.</t>
    </r>
  </si>
  <si>
    <t>Mark up</t>
  </si>
  <si>
    <t>Vendor Part Number</t>
  </si>
  <si>
    <t>Mark Up</t>
  </si>
  <si>
    <t>ENTER ONLY ONE</t>
  </si>
  <si>
    <t>Don't Touch the Green Cells</t>
  </si>
  <si>
    <r>
      <t xml:space="preserve">Returned goods- Stocked items </t>
    </r>
    <r>
      <rPr>
        <sz val="10"/>
        <rFont val="Arial"/>
        <family val="2"/>
      </rPr>
      <t xml:space="preserve">shall be subject to 25% restocking charge. Customer is responsible for all freight charges. Some products in this proposal may be made to order or specialty items. Made to order or specialty components are non-returnable. Details are available upon request. </t>
    </r>
  </si>
  <si>
    <t>Vendor Quote Number</t>
  </si>
  <si>
    <t>2018 Volume Based Discounting- RESELLER A / MAX OEM</t>
  </si>
  <si>
    <t>2018 Volume Based Discounting- RESELLER B MATRIX</t>
  </si>
  <si>
    <t>Technical Sales Representative</t>
  </si>
  <si>
    <t>Mickey Miranda</t>
  </si>
  <si>
    <t>mmiranda@flodraulicgroup.com</t>
  </si>
  <si>
    <t>480-921-5440</t>
  </si>
  <si>
    <t>Chuck Mann</t>
  </si>
  <si>
    <t>cmann@flodraulicgroup.com</t>
  </si>
  <si>
    <t>Denise Stokes</t>
  </si>
  <si>
    <t>dstokes@flodraulicgroup.com</t>
  </si>
  <si>
    <t>Flodraulic Group 2125 E. 5th Street, Suite 113, Tempe, AZ 85281 Phone: 480-921-5440  Fax: 480-921-3272</t>
  </si>
  <si>
    <t>Eric Randall</t>
  </si>
  <si>
    <t>erandall@flodraulicgroup.com</t>
  </si>
  <si>
    <t>480-881-9215</t>
  </si>
  <si>
    <t>ER200101</t>
  </si>
  <si>
    <t>Tony Haynes</t>
  </si>
  <si>
    <t>thaynes@flodraulicgroup.com</t>
  </si>
  <si>
    <t>480.997.2852</t>
  </si>
  <si>
    <t>KQB2H06-M5</t>
  </si>
  <si>
    <t>ZP2-T*MB, Bellows Pad w/Adapter, Vertical Entry</t>
  </si>
  <si>
    <t>ZP2-TB04MBF-A3</t>
  </si>
  <si>
    <t>KQB2 Metal One-touch Fittings Metric Size M R Rc Threads</t>
  </si>
  <si>
    <t>T0604B-20</t>
  </si>
  <si>
    <t>Nylon Tubing 6mm</t>
  </si>
  <si>
    <t>MHZJ2-16DF-X4</t>
  </si>
  <si>
    <t>MHZJ2-16DF</t>
  </si>
  <si>
    <t>MHZJ2, Air Gripper, Parallel Type, With Dust Cover</t>
  </si>
  <si>
    <t>MHZJ2, Air Gripper, Parallel Type, With Dust Coverv (heat resistant)</t>
  </si>
  <si>
    <t>PS1100-R06L</t>
  </si>
  <si>
    <t>Compact Electronic Vacuum Switch with Fitting Plug, LED Indicator</t>
  </si>
  <si>
    <t>D-M9B</t>
  </si>
  <si>
    <t>Auto Switch, Solid State, General Purpose</t>
  </si>
  <si>
    <t>ZFC54</t>
  </si>
  <si>
    <t>In-line Air Filter with One-touch Fitting</t>
  </si>
  <si>
    <t>(480) 331-1878</t>
  </si>
  <si>
    <t>Turnpack</t>
  </si>
  <si>
    <t xml:space="preserve">cberger@turnpack.com </t>
  </si>
  <si>
    <t>Christopher Berger</t>
  </si>
  <si>
    <t>THAYNES5282026</t>
  </si>
  <si>
    <t>LE-CE-5</t>
  </si>
  <si>
    <t>ACTUATOR CABLE FOR ABS 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</si>
</sst>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"/>
    <numFmt numFmtId="165" formatCode="0;\-0;;@"/>
    <numFmt numFmtId="166" formatCode="0.0%"/>
    <numFmt numFmtId="167" formatCode="0.000_)"/>
    <numFmt numFmtId="168" formatCode="#,##0.000_);\(#,##0.000\)"/>
    <numFmt numFmtId="169" formatCode="m/d/yy;@"/>
  </numFmts>
  <fonts count="7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14"/>
      <name val="Arial"/>
      <family val="2"/>
    </font>
    <font>
      <i/>
      <sz val="28"/>
      <color indexed="10"/>
      <name val="Arial Black"/>
      <family val="2"/>
    </font>
    <font>
      <sz val="11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b/>
      <sz val="18"/>
      <color indexed="12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Courier"/>
      <family val="3"/>
    </font>
    <font>
      <b/>
      <sz val="14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b/>
      <sz val="16"/>
      <name val="Arial"/>
      <family val="2"/>
    </font>
    <font>
      <b/>
      <sz val="9"/>
      <name val="Arial Narrow"/>
      <family val="2"/>
    </font>
    <font>
      <sz val="10"/>
      <name val="Gill Sans MT"/>
      <family val="2"/>
    </font>
    <font>
      <sz val="8"/>
      <name val="Gill Sans MT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2"/>
      <name val="Calibri"/>
      <family val="2"/>
    </font>
    <font>
      <b/>
      <u/>
      <sz val="8"/>
      <name val="Arial"/>
      <family val="2"/>
    </font>
    <font>
      <i/>
      <sz val="10"/>
      <name val="Calibri"/>
      <family val="2"/>
    </font>
    <font>
      <i/>
      <sz val="24"/>
      <color indexed="10"/>
      <name val="Arial Black"/>
      <family val="2"/>
    </font>
    <font>
      <b/>
      <i/>
      <sz val="14"/>
      <name val="Arial Narrow"/>
      <family val="2"/>
    </font>
    <font>
      <sz val="14"/>
      <name val="Arial Narrow"/>
      <family val="2"/>
    </font>
    <font>
      <i/>
      <sz val="14"/>
      <name val="Arial Narrow"/>
      <family val="2"/>
    </font>
    <font>
      <sz val="14"/>
      <color indexed="9"/>
      <name val="Arial Narrow"/>
      <family val="2"/>
    </font>
    <font>
      <sz val="14"/>
      <name val="Segoe Script"/>
      <family val="2"/>
    </font>
    <font>
      <b/>
      <sz val="9"/>
      <name val="Arial"/>
      <family val="2"/>
    </font>
    <font>
      <b/>
      <i/>
      <sz val="18"/>
      <name val="Arial Narrow"/>
      <family val="2"/>
    </font>
    <font>
      <sz val="11"/>
      <color rgb="FFFFFFFF"/>
      <name val="Arial Narrow"/>
      <family val="2"/>
    </font>
    <font>
      <b/>
      <i/>
      <sz val="11"/>
      <color rgb="FFFFFFFF"/>
      <name val="Arial Narrow"/>
      <family val="2"/>
    </font>
    <font>
      <b/>
      <sz val="11"/>
      <color rgb="FF000000"/>
      <name val="Arial Narrow"/>
      <family val="2"/>
    </font>
    <font>
      <b/>
      <sz val="11"/>
      <color rgb="FFFFFFFF"/>
      <name val="Arial Narrow"/>
      <family val="2"/>
    </font>
    <font>
      <sz val="11"/>
      <color rgb="FF000000"/>
      <name val="Arial Narrow"/>
      <family val="2"/>
    </font>
    <font>
      <b/>
      <i/>
      <sz val="11"/>
      <color rgb="FF000000"/>
      <name val="Arial Narrow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1"/>
      <color rgb="FFFF0000"/>
      <name val="Arial Narrow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FF0000"/>
      <name val="Gill Sans MT"/>
      <family val="2"/>
    </font>
    <font>
      <sz val="8"/>
      <color rgb="FFFF0000"/>
      <name val="Gill Sans MT"/>
      <family val="2"/>
    </font>
    <font>
      <b/>
      <i/>
      <sz val="10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i/>
      <sz val="16"/>
      <color rgb="FFFF0000"/>
      <name val="Arial"/>
      <family val="2"/>
    </font>
    <font>
      <b/>
      <sz val="18"/>
      <color rgb="FFFF0000"/>
      <name val="Arial"/>
      <family val="2"/>
    </font>
    <font>
      <sz val="16"/>
      <name val="Baguet Script"/>
    </font>
    <font>
      <sz val="10"/>
      <name val="Aptos"/>
      <family val="2"/>
    </font>
    <font>
      <sz val="10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B0F0"/>
      </right>
      <top style="thin">
        <color rgb="FF000000"/>
      </top>
      <bottom style="thin">
        <color rgb="FF000000"/>
      </bottom>
      <diagonal/>
    </border>
    <border>
      <left style="medium">
        <color rgb="FF00B0F0"/>
      </left>
      <right style="thin">
        <color rgb="FF000000"/>
      </right>
      <top style="thin">
        <color rgb="FF000000"/>
      </top>
      <bottom style="medium">
        <color rgb="FF00B0F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B0F0"/>
      </bottom>
      <diagonal/>
    </border>
    <border>
      <left style="thin">
        <color rgb="FF000000"/>
      </left>
      <right style="medium">
        <color rgb="FF00B0F0"/>
      </right>
      <top style="thin">
        <color rgb="FF000000"/>
      </top>
      <bottom style="medium">
        <color rgb="FF00B0F0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medium">
        <color rgb="FF00B05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38" fillId="0" borderId="0">
      <alignment vertical="top"/>
    </xf>
    <xf numFmtId="37" fontId="27" fillId="0" borderId="0"/>
    <xf numFmtId="9" fontId="2" fillId="0" borderId="0" applyFont="0" applyFill="0" applyBorder="0" applyAlignment="0" applyProtection="0"/>
    <xf numFmtId="0" fontId="2" fillId="0" borderId="0"/>
  </cellStyleXfs>
  <cellXfs count="605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/>
    <xf numFmtId="44" fontId="0" fillId="0" borderId="0" xfId="0" applyNumberFormat="1"/>
    <xf numFmtId="0" fontId="10" fillId="0" borderId="0" xfId="0" applyFont="1" applyAlignment="1">
      <alignment horizontal="right"/>
    </xf>
    <xf numFmtId="0" fontId="13" fillId="0" borderId="0" xfId="0" applyFont="1"/>
    <xf numFmtId="0" fontId="14" fillId="0" borderId="0" xfId="2" applyAlignment="1" applyProtection="1"/>
    <xf numFmtId="0" fontId="10" fillId="0" borderId="0" xfId="0" applyFont="1" applyAlignment="1">
      <alignment horizontal="center"/>
    </xf>
    <xf numFmtId="49" fontId="7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49" fontId="0" fillId="0" borderId="0" xfId="0" applyNumberForma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37" fontId="29" fillId="0" borderId="2" xfId="4" applyFont="1" applyBorder="1" applyAlignment="1">
      <alignment horizontal="centerContinuous" vertical="center"/>
    </xf>
    <xf numFmtId="37" fontId="30" fillId="0" borderId="3" xfId="4" applyFont="1" applyBorder="1" applyAlignment="1">
      <alignment horizontal="centerContinuous" vertical="center"/>
    </xf>
    <xf numFmtId="37" fontId="30" fillId="0" borderId="4" xfId="4" applyFont="1" applyBorder="1" applyAlignment="1">
      <alignment horizontal="centerContinuous" vertical="center"/>
    </xf>
    <xf numFmtId="37" fontId="30" fillId="0" borderId="0" xfId="4" applyFont="1" applyAlignment="1">
      <alignment vertical="center"/>
    </xf>
    <xf numFmtId="37" fontId="30" fillId="0" borderId="3" xfId="4" applyFont="1" applyBorder="1" applyAlignment="1">
      <alignment vertical="center"/>
    </xf>
    <xf numFmtId="37" fontId="29" fillId="0" borderId="5" xfId="4" applyFont="1" applyBorder="1" applyAlignment="1">
      <alignment horizontal="center" vertical="center"/>
    </xf>
    <xf numFmtId="37" fontId="29" fillId="0" borderId="0" xfId="4" applyFont="1" applyAlignment="1">
      <alignment horizontal="center" vertical="center"/>
    </xf>
    <xf numFmtId="37" fontId="29" fillId="0" borderId="6" xfId="4" applyFont="1" applyBorder="1" applyAlignment="1">
      <alignment horizontal="center" vertical="center"/>
    </xf>
    <xf numFmtId="37" fontId="29" fillId="0" borderId="7" xfId="4" applyFont="1" applyBorder="1" applyAlignment="1">
      <alignment horizontal="center" vertical="center"/>
    </xf>
    <xf numFmtId="37" fontId="29" fillId="0" borderId="8" xfId="4" applyFont="1" applyBorder="1" applyAlignment="1">
      <alignment horizontal="center" vertical="center"/>
    </xf>
    <xf numFmtId="37" fontId="29" fillId="0" borderId="9" xfId="4" applyFont="1" applyBorder="1" applyAlignment="1">
      <alignment horizontal="center" vertical="center"/>
    </xf>
    <xf numFmtId="167" fontId="30" fillId="0" borderId="10" xfId="4" applyNumberFormat="1" applyFont="1" applyBorder="1"/>
    <xf numFmtId="167" fontId="30" fillId="0" borderId="10" xfId="4" applyNumberFormat="1" applyFont="1" applyBorder="1" applyAlignment="1">
      <alignment vertical="center"/>
    </xf>
    <xf numFmtId="10" fontId="30" fillId="0" borderId="10" xfId="4" applyNumberFormat="1" applyFont="1" applyBorder="1" applyAlignment="1">
      <alignment vertical="center"/>
    </xf>
    <xf numFmtId="10" fontId="30" fillId="0" borderId="10" xfId="4" applyNumberFormat="1" applyFont="1" applyBorder="1"/>
    <xf numFmtId="37" fontId="31" fillId="0" borderId="0" xfId="4" applyFont="1" applyAlignment="1">
      <alignment vertical="center"/>
    </xf>
    <xf numFmtId="167" fontId="30" fillId="0" borderId="0" xfId="4" applyNumberFormat="1" applyFont="1" applyAlignment="1">
      <alignment vertical="center"/>
    </xf>
    <xf numFmtId="10" fontId="30" fillId="0" borderId="0" xfId="4" applyNumberFormat="1" applyFont="1" applyAlignment="1">
      <alignment vertical="center"/>
    </xf>
    <xf numFmtId="10" fontId="32" fillId="0" borderId="0" xfId="4" applyNumberFormat="1" applyFont="1" applyAlignment="1">
      <alignment horizontal="center" vertical="center"/>
    </xf>
    <xf numFmtId="167" fontId="30" fillId="0" borderId="11" xfId="4" applyNumberFormat="1" applyFont="1" applyBorder="1"/>
    <xf numFmtId="10" fontId="30" fillId="0" borderId="11" xfId="4" applyNumberFormat="1" applyFont="1" applyBorder="1"/>
    <xf numFmtId="14" fontId="12" fillId="0" borderId="0" xfId="0" applyNumberFormat="1" applyFont="1" applyAlignment="1">
      <alignment horizontal="center"/>
    </xf>
    <xf numFmtId="37" fontId="30" fillId="0" borderId="8" xfId="4" applyFont="1" applyBorder="1" applyAlignment="1">
      <alignment horizontal="centerContinuous" vertical="center"/>
    </xf>
    <xf numFmtId="37" fontId="29" fillId="0" borderId="3" xfId="4" applyFont="1" applyBorder="1" applyAlignment="1">
      <alignment horizontal="center" vertical="center"/>
    </xf>
    <xf numFmtId="37" fontId="29" fillId="0" borderId="4" xfId="4" applyFont="1" applyBorder="1" applyAlignment="1">
      <alignment horizontal="center" vertical="center"/>
    </xf>
    <xf numFmtId="37" fontId="29" fillId="0" borderId="0" xfId="4" applyFont="1" applyAlignment="1">
      <alignment vertical="center"/>
    </xf>
    <xf numFmtId="166" fontId="30" fillId="0" borderId="12" xfId="5" applyNumberFormat="1" applyFont="1" applyFill="1" applyBorder="1" applyAlignment="1">
      <alignment horizontal="center"/>
    </xf>
    <xf numFmtId="9" fontId="30" fillId="0" borderId="13" xfId="5" applyFont="1" applyFill="1" applyBorder="1" applyAlignment="1" applyProtection="1">
      <alignment horizontal="center"/>
    </xf>
    <xf numFmtId="167" fontId="30" fillId="0" borderId="13" xfId="4" applyNumberFormat="1" applyFont="1" applyBorder="1"/>
    <xf numFmtId="166" fontId="30" fillId="0" borderId="14" xfId="5" applyNumberFormat="1" applyFont="1" applyFill="1" applyBorder="1" applyAlignment="1">
      <alignment horizontal="center"/>
    </xf>
    <xf numFmtId="166" fontId="30" fillId="0" borderId="15" xfId="5" applyNumberFormat="1" applyFont="1" applyFill="1" applyBorder="1" applyAlignment="1">
      <alignment horizontal="center"/>
    </xf>
    <xf numFmtId="9" fontId="30" fillId="0" borderId="16" xfId="5" applyFont="1" applyFill="1" applyBorder="1" applyAlignment="1" applyProtection="1">
      <alignment horizontal="center"/>
    </xf>
    <xf numFmtId="167" fontId="30" fillId="0" borderId="16" xfId="4" applyNumberFormat="1" applyFont="1" applyBorder="1"/>
    <xf numFmtId="166" fontId="30" fillId="0" borderId="17" xfId="5" applyNumberFormat="1" applyFont="1" applyFill="1" applyBorder="1" applyAlignment="1">
      <alignment horizontal="center"/>
    </xf>
    <xf numFmtId="166" fontId="30" fillId="0" borderId="18" xfId="5" applyNumberFormat="1" applyFont="1" applyFill="1" applyBorder="1" applyAlignment="1">
      <alignment horizontal="center" vertical="center"/>
    </xf>
    <xf numFmtId="168" fontId="30" fillId="0" borderId="11" xfId="5" applyNumberFormat="1" applyFont="1" applyFill="1" applyBorder="1" applyAlignment="1">
      <alignment horizontal="center"/>
    </xf>
    <xf numFmtId="168" fontId="30" fillId="0" borderId="10" xfId="5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/>
    </xf>
    <xf numFmtId="166" fontId="30" fillId="0" borderId="0" xfId="5" applyNumberFormat="1" applyFont="1" applyFill="1" applyBorder="1" applyAlignment="1">
      <alignment vertical="center"/>
    </xf>
    <xf numFmtId="37" fontId="30" fillId="0" borderId="0" xfId="4" quotePrefix="1" applyFont="1" applyAlignment="1">
      <alignment vertical="center"/>
    </xf>
    <xf numFmtId="9" fontId="30" fillId="0" borderId="0" xfId="5" applyFont="1" applyFill="1" applyBorder="1" applyAlignment="1">
      <alignment horizontal="center" vertical="center"/>
    </xf>
    <xf numFmtId="37" fontId="29" fillId="0" borderId="19" xfId="4" applyFont="1" applyBorder="1" applyAlignment="1">
      <alignment horizontal="center" vertical="center"/>
    </xf>
    <xf numFmtId="37" fontId="29" fillId="0" borderId="15" xfId="4" applyFont="1" applyBorder="1" applyAlignment="1">
      <alignment horizontal="center" vertical="center"/>
    </xf>
    <xf numFmtId="37" fontId="29" fillId="0" borderId="20" xfId="4" applyFont="1" applyBorder="1" applyAlignment="1">
      <alignment horizontal="center" vertical="center"/>
    </xf>
    <xf numFmtId="37" fontId="34" fillId="0" borderId="21" xfId="4" applyFont="1" applyBorder="1" applyAlignment="1">
      <alignment horizontal="center" vertical="center"/>
    </xf>
    <xf numFmtId="37" fontId="29" fillId="0" borderId="22" xfId="4" applyFont="1" applyBorder="1" applyAlignment="1">
      <alignment horizontal="center" vertical="center"/>
    </xf>
    <xf numFmtId="9" fontId="30" fillId="0" borderId="10" xfId="5" applyFont="1" applyFill="1" applyBorder="1" applyAlignment="1">
      <alignment horizontal="center" vertical="center"/>
    </xf>
    <xf numFmtId="9" fontId="30" fillId="0" borderId="11" xfId="5" applyFont="1" applyFill="1" applyBorder="1" applyAlignment="1">
      <alignment horizontal="center" vertical="center"/>
    </xf>
    <xf numFmtId="9" fontId="30" fillId="0" borderId="23" xfId="5" applyFont="1" applyFill="1" applyBorder="1" applyAlignment="1">
      <alignment horizontal="center" vertical="center"/>
    </xf>
    <xf numFmtId="39" fontId="30" fillId="0" borderId="11" xfId="4" applyNumberFormat="1" applyFont="1" applyBorder="1" applyAlignment="1">
      <alignment horizontal="center" vertical="center"/>
    </xf>
    <xf numFmtId="39" fontId="30" fillId="0" borderId="10" xfId="4" applyNumberFormat="1" applyFont="1" applyBorder="1" applyAlignment="1">
      <alignment horizontal="center" vertical="center"/>
    </xf>
    <xf numFmtId="39" fontId="30" fillId="0" borderId="23" xfId="4" applyNumberFormat="1" applyFont="1" applyBorder="1" applyAlignment="1">
      <alignment horizontal="center" vertical="center"/>
    </xf>
    <xf numFmtId="166" fontId="30" fillId="0" borderId="10" xfId="5" applyNumberFormat="1" applyFont="1" applyFill="1" applyBorder="1" applyAlignment="1">
      <alignment horizontal="center" vertical="center"/>
    </xf>
    <xf numFmtId="166" fontId="30" fillId="0" borderId="23" xfId="5" applyNumberFormat="1" applyFont="1" applyFill="1" applyBorder="1" applyAlignment="1">
      <alignment horizontal="center" vertical="center"/>
    </xf>
    <xf numFmtId="14" fontId="10" fillId="0" borderId="0" xfId="0" applyNumberFormat="1" applyFont="1" applyAlignment="1" applyProtection="1">
      <alignment horizontal="center"/>
      <protection locked="0"/>
    </xf>
    <xf numFmtId="0" fontId="37" fillId="0" borderId="0" xfId="0" applyFont="1"/>
    <xf numFmtId="37" fontId="29" fillId="0" borderId="11" xfId="4" applyFont="1" applyBorder="1" applyAlignment="1">
      <alignment horizontal="center" vertical="center"/>
    </xf>
    <xf numFmtId="37" fontId="29" fillId="0" borderId="12" xfId="4" applyFont="1" applyBorder="1" applyAlignment="1">
      <alignment horizontal="center" vertical="center"/>
    </xf>
    <xf numFmtId="37" fontId="30" fillId="0" borderId="0" xfId="4" applyFont="1" applyAlignment="1">
      <alignment horizontal="center" vertical="center"/>
    </xf>
    <xf numFmtId="37" fontId="30" fillId="0" borderId="0" xfId="4" applyFont="1" applyAlignment="1">
      <alignment horizontal="centerContinuous" vertical="center"/>
    </xf>
    <xf numFmtId="37" fontId="29" fillId="0" borderId="0" xfId="4" applyFont="1" applyAlignment="1">
      <alignment horizontal="centerContinuous" vertical="center"/>
    </xf>
    <xf numFmtId="37" fontId="29" fillId="0" borderId="50" xfId="4" applyFont="1" applyBorder="1" applyAlignment="1">
      <alignment horizontal="center" vertical="center"/>
    </xf>
    <xf numFmtId="37" fontId="29" fillId="0" borderId="51" xfId="4" applyFont="1" applyBorder="1" applyAlignment="1">
      <alignment horizontal="center" vertical="center"/>
    </xf>
    <xf numFmtId="37" fontId="29" fillId="0" borderId="52" xfId="4" applyFont="1" applyBorder="1" applyAlignment="1">
      <alignment horizontal="center" vertical="center"/>
    </xf>
    <xf numFmtId="37" fontId="29" fillId="0" borderId="53" xfId="4" applyFont="1" applyBorder="1" applyAlignment="1">
      <alignment horizontal="center" vertical="center"/>
    </xf>
    <xf numFmtId="37" fontId="29" fillId="0" borderId="54" xfId="4" applyFont="1" applyBorder="1" applyAlignment="1">
      <alignment horizontal="center" vertical="center"/>
    </xf>
    <xf numFmtId="37" fontId="29" fillId="0" borderId="55" xfId="4" applyFont="1" applyBorder="1" applyAlignment="1">
      <alignment horizontal="center" vertical="center"/>
    </xf>
    <xf numFmtId="37" fontId="29" fillId="0" borderId="56" xfId="4" applyFont="1" applyBorder="1" applyAlignment="1">
      <alignment horizontal="center" vertical="center"/>
    </xf>
    <xf numFmtId="37" fontId="30" fillId="0" borderId="57" xfId="4" applyFont="1" applyBorder="1" applyAlignment="1">
      <alignment vertical="center"/>
    </xf>
    <xf numFmtId="37" fontId="29" fillId="0" borderId="58" xfId="4" applyFont="1" applyBorder="1" applyAlignment="1">
      <alignment horizontal="center" vertical="center"/>
    </xf>
    <xf numFmtId="37" fontId="29" fillId="0" borderId="59" xfId="4" applyFont="1" applyBorder="1" applyAlignment="1">
      <alignment horizontal="center" vertical="center"/>
    </xf>
    <xf numFmtId="37" fontId="29" fillId="0" borderId="57" xfId="4" applyFont="1" applyBorder="1" applyAlignment="1">
      <alignment horizontal="center" vertical="center"/>
    </xf>
    <xf numFmtId="37" fontId="29" fillId="0" borderId="60" xfId="4" applyFont="1" applyBorder="1" applyAlignment="1">
      <alignment horizontal="center" vertical="center"/>
    </xf>
    <xf numFmtId="37" fontId="29" fillId="0" borderId="61" xfId="4" applyFont="1" applyBorder="1" applyAlignment="1">
      <alignment horizontal="center" vertical="center"/>
    </xf>
    <xf numFmtId="9" fontId="30" fillId="0" borderId="62" xfId="5" applyFont="1" applyFill="1" applyBorder="1" applyAlignment="1" applyProtection="1">
      <alignment horizontal="center"/>
    </xf>
    <xf numFmtId="166" fontId="30" fillId="0" borderId="63" xfId="5" applyNumberFormat="1" applyFont="1" applyFill="1" applyBorder="1" applyAlignment="1">
      <alignment horizontal="center"/>
    </xf>
    <xf numFmtId="9" fontId="30" fillId="0" borderId="64" xfId="5" applyFont="1" applyFill="1" applyBorder="1" applyAlignment="1" applyProtection="1">
      <alignment horizontal="center"/>
    </xf>
    <xf numFmtId="166" fontId="30" fillId="0" borderId="65" xfId="5" applyNumberFormat="1" applyFont="1" applyFill="1" applyBorder="1" applyAlignment="1">
      <alignment horizontal="center"/>
    </xf>
    <xf numFmtId="10" fontId="30" fillId="0" borderId="14" xfId="4" applyNumberFormat="1" applyFont="1" applyBorder="1"/>
    <xf numFmtId="9" fontId="31" fillId="0" borderId="16" xfId="5" applyFont="1" applyFill="1" applyBorder="1" applyAlignment="1" applyProtection="1">
      <alignment horizontal="center"/>
    </xf>
    <xf numFmtId="167" fontId="31" fillId="0" borderId="10" xfId="4" applyNumberFormat="1" applyFont="1" applyBorder="1"/>
    <xf numFmtId="166" fontId="31" fillId="0" borderId="17" xfId="5" applyNumberFormat="1" applyFont="1" applyFill="1" applyBorder="1" applyAlignment="1">
      <alignment horizontal="center"/>
    </xf>
    <xf numFmtId="9" fontId="31" fillId="0" borderId="66" xfId="5" applyFont="1" applyFill="1" applyBorder="1" applyAlignment="1" applyProtection="1">
      <alignment horizontal="center"/>
    </xf>
    <xf numFmtId="166" fontId="31" fillId="0" borderId="67" xfId="5" applyNumberFormat="1" applyFont="1" applyFill="1" applyBorder="1" applyAlignment="1">
      <alignment horizontal="center"/>
    </xf>
    <xf numFmtId="9" fontId="31" fillId="0" borderId="68" xfId="5" applyFont="1" applyFill="1" applyBorder="1" applyAlignment="1" applyProtection="1">
      <alignment horizontal="center"/>
    </xf>
    <xf numFmtId="166" fontId="31" fillId="0" borderId="69" xfId="5" applyNumberFormat="1" applyFont="1" applyFill="1" applyBorder="1" applyAlignment="1">
      <alignment horizontal="center"/>
    </xf>
    <xf numFmtId="167" fontId="31" fillId="0" borderId="16" xfId="4" applyNumberFormat="1" applyFont="1" applyBorder="1"/>
    <xf numFmtId="167" fontId="31" fillId="0" borderId="10" xfId="4" applyNumberFormat="1" applyFont="1" applyBorder="1" applyAlignment="1">
      <alignment vertical="center"/>
    </xf>
    <xf numFmtId="10" fontId="31" fillId="0" borderId="10" xfId="4" applyNumberFormat="1" applyFont="1" applyBorder="1" applyAlignment="1">
      <alignment vertical="center"/>
    </xf>
    <xf numFmtId="10" fontId="31" fillId="0" borderId="17" xfId="4" applyNumberFormat="1" applyFont="1" applyBorder="1" applyAlignment="1">
      <alignment vertical="center"/>
    </xf>
    <xf numFmtId="9" fontId="30" fillId="0" borderId="66" xfId="5" applyFont="1" applyFill="1" applyBorder="1" applyAlignment="1" applyProtection="1">
      <alignment horizontal="center"/>
    </xf>
    <xf numFmtId="166" fontId="30" fillId="0" borderId="67" xfId="5" applyNumberFormat="1" applyFont="1" applyFill="1" applyBorder="1" applyAlignment="1">
      <alignment horizontal="center"/>
    </xf>
    <xf numFmtId="9" fontId="30" fillId="0" borderId="68" xfId="5" applyFont="1" applyFill="1" applyBorder="1" applyAlignment="1" applyProtection="1">
      <alignment horizontal="center"/>
    </xf>
    <xf numFmtId="166" fontId="30" fillId="0" borderId="69" xfId="5" applyNumberFormat="1" applyFont="1" applyFill="1" applyBorder="1" applyAlignment="1">
      <alignment horizontal="center"/>
    </xf>
    <xf numFmtId="10" fontId="30" fillId="0" borderId="17" xfId="4" applyNumberFormat="1" applyFont="1" applyBorder="1"/>
    <xf numFmtId="10" fontId="30" fillId="0" borderId="17" xfId="4" applyNumberFormat="1" applyFont="1" applyBorder="1" applyAlignment="1">
      <alignment vertical="center"/>
    </xf>
    <xf numFmtId="167" fontId="30" fillId="0" borderId="8" xfId="4" applyNumberFormat="1" applyFont="1" applyBorder="1" applyAlignment="1">
      <alignment vertical="center"/>
    </xf>
    <xf numFmtId="167" fontId="30" fillId="0" borderId="70" xfId="4" applyNumberFormat="1" applyFont="1" applyBorder="1" applyAlignment="1">
      <alignment vertical="center"/>
    </xf>
    <xf numFmtId="166" fontId="30" fillId="0" borderId="64" xfId="5" applyNumberFormat="1" applyFont="1" applyFill="1" applyBorder="1" applyAlignment="1">
      <alignment horizontal="center"/>
    </xf>
    <xf numFmtId="166" fontId="30" fillId="0" borderId="14" xfId="4" applyNumberFormat="1" applyFont="1" applyBorder="1" applyAlignment="1">
      <alignment horizontal="center" vertical="center"/>
    </xf>
    <xf numFmtId="166" fontId="30" fillId="0" borderId="65" xfId="4" applyNumberFormat="1" applyFont="1" applyBorder="1" applyAlignment="1">
      <alignment horizontal="center" vertical="center"/>
    </xf>
    <xf numFmtId="166" fontId="31" fillId="0" borderId="68" xfId="5" applyNumberFormat="1" applyFont="1" applyFill="1" applyBorder="1" applyAlignment="1">
      <alignment horizontal="center"/>
    </xf>
    <xf numFmtId="168" fontId="31" fillId="0" borderId="10" xfId="5" applyNumberFormat="1" applyFont="1" applyFill="1" applyBorder="1" applyAlignment="1">
      <alignment horizontal="center"/>
    </xf>
    <xf numFmtId="166" fontId="31" fillId="0" borderId="17" xfId="4" applyNumberFormat="1" applyFont="1" applyBorder="1" applyAlignment="1">
      <alignment horizontal="center" vertical="center"/>
    </xf>
    <xf numFmtId="166" fontId="31" fillId="0" borderId="69" xfId="4" applyNumberFormat="1" applyFont="1" applyBorder="1" applyAlignment="1">
      <alignment horizontal="center" vertical="center"/>
    </xf>
    <xf numFmtId="166" fontId="30" fillId="0" borderId="68" xfId="5" applyNumberFormat="1" applyFont="1" applyFill="1" applyBorder="1" applyAlignment="1">
      <alignment horizontal="center"/>
    </xf>
    <xf numFmtId="166" fontId="30" fillId="0" borderId="17" xfId="4" applyNumberFormat="1" applyFont="1" applyBorder="1" applyAlignment="1">
      <alignment horizontal="center" vertical="center"/>
    </xf>
    <xf numFmtId="166" fontId="30" fillId="0" borderId="69" xfId="4" applyNumberFormat="1" applyFont="1" applyBorder="1" applyAlignment="1">
      <alignment horizontal="center" vertical="center"/>
    </xf>
    <xf numFmtId="9" fontId="30" fillId="0" borderId="0" xfId="5" applyFont="1" applyFill="1" applyBorder="1" applyAlignment="1">
      <alignment horizontal="center"/>
    </xf>
    <xf numFmtId="2" fontId="30" fillId="0" borderId="0" xfId="5" applyNumberFormat="1" applyFont="1" applyFill="1" applyBorder="1" applyAlignment="1">
      <alignment horizontal="center"/>
    </xf>
    <xf numFmtId="166" fontId="30" fillId="0" borderId="0" xfId="5" applyNumberFormat="1" applyFont="1" applyFill="1" applyBorder="1" applyAlignment="1">
      <alignment horizontal="center"/>
    </xf>
    <xf numFmtId="168" fontId="30" fillId="0" borderId="0" xfId="5" applyNumberFormat="1" applyFont="1" applyFill="1" applyBorder="1" applyAlignment="1">
      <alignment horizontal="center"/>
    </xf>
    <xf numFmtId="166" fontId="30" fillId="0" borderId="0" xfId="4" applyNumberFormat="1" applyFont="1" applyAlignment="1">
      <alignment vertical="center"/>
    </xf>
    <xf numFmtId="9" fontId="30" fillId="0" borderId="0" xfId="5" applyFont="1" applyFill="1" applyBorder="1" applyAlignment="1"/>
    <xf numFmtId="37" fontId="29" fillId="0" borderId="24" xfId="4" applyFont="1" applyBorder="1" applyAlignment="1">
      <alignment horizontal="center" vertical="center"/>
    </xf>
    <xf numFmtId="37" fontId="34" fillId="0" borderId="25" xfId="4" applyFont="1" applyBorder="1" applyAlignment="1">
      <alignment horizontal="center" vertical="center"/>
    </xf>
    <xf numFmtId="37" fontId="30" fillId="0" borderId="11" xfId="4" applyFont="1" applyBorder="1" applyAlignment="1">
      <alignment horizontal="center" vertical="center"/>
    </xf>
    <xf numFmtId="166" fontId="30" fillId="0" borderId="12" xfId="4" applyNumberFormat="1" applyFont="1" applyBorder="1" applyAlignment="1">
      <alignment horizontal="center" vertical="center"/>
    </xf>
    <xf numFmtId="37" fontId="30" fillId="0" borderId="10" xfId="4" applyFont="1" applyBorder="1" applyAlignment="1">
      <alignment horizontal="center" vertical="center"/>
    </xf>
    <xf numFmtId="166" fontId="30" fillId="0" borderId="15" xfId="4" applyNumberFormat="1" applyFont="1" applyBorder="1" applyAlignment="1">
      <alignment horizontal="center" vertical="center"/>
    </xf>
    <xf numFmtId="37" fontId="30" fillId="0" borderId="23" xfId="4" applyFont="1" applyBorder="1" applyAlignment="1">
      <alignment horizontal="center" vertical="center"/>
    </xf>
    <xf numFmtId="166" fontId="30" fillId="0" borderId="18" xfId="4" applyNumberFormat="1" applyFont="1" applyBorder="1" applyAlignment="1">
      <alignment horizontal="center" vertical="center"/>
    </xf>
    <xf numFmtId="9" fontId="31" fillId="0" borderId="3" xfId="5" applyFont="1" applyFill="1" applyBorder="1" applyAlignment="1"/>
    <xf numFmtId="166" fontId="31" fillId="0" borderId="0" xfId="5" applyNumberFormat="1" applyFont="1" applyFill="1" applyBorder="1" applyAlignment="1">
      <alignment horizontal="center"/>
    </xf>
    <xf numFmtId="168" fontId="29" fillId="0" borderId="0" xfId="5" applyNumberFormat="1" applyFont="1" applyFill="1" applyBorder="1" applyAlignment="1">
      <alignment horizontal="center"/>
    </xf>
    <xf numFmtId="37" fontId="34" fillId="0" borderId="20" xfId="4" applyFont="1" applyBorder="1" applyAlignment="1">
      <alignment horizontal="center" vertical="center"/>
    </xf>
    <xf numFmtId="166" fontId="31" fillId="0" borderId="0" xfId="4" applyNumberFormat="1" applyFont="1" applyAlignment="1">
      <alignment vertical="center"/>
    </xf>
    <xf numFmtId="166" fontId="30" fillId="0" borderId="11" xfId="4" applyNumberFormat="1" applyFont="1" applyBorder="1" applyAlignment="1">
      <alignment horizontal="center" vertical="center"/>
    </xf>
    <xf numFmtId="166" fontId="30" fillId="0" borderId="10" xfId="4" applyNumberFormat="1" applyFont="1" applyBorder="1" applyAlignment="1">
      <alignment horizontal="center" vertical="center"/>
    </xf>
    <xf numFmtId="166" fontId="30" fillId="0" borderId="23" xfId="4" applyNumberFormat="1" applyFont="1" applyBorder="1" applyAlignment="1">
      <alignment horizontal="center" vertical="center"/>
    </xf>
    <xf numFmtId="37" fontId="31" fillId="0" borderId="11" xfId="4" applyFont="1" applyBorder="1" applyAlignment="1">
      <alignment horizontal="center" vertical="center"/>
    </xf>
    <xf numFmtId="37" fontId="31" fillId="0" borderId="23" xfId="4" applyFont="1" applyBorder="1" applyAlignment="1">
      <alignment horizontal="center" vertical="center"/>
    </xf>
    <xf numFmtId="9" fontId="31" fillId="0" borderId="0" xfId="5" applyFont="1" applyFill="1" applyBorder="1" applyAlignment="1"/>
    <xf numFmtId="37" fontId="30" fillId="0" borderId="26" xfId="4" applyFont="1" applyBorder="1" applyAlignment="1">
      <alignment vertical="center"/>
    </xf>
    <xf numFmtId="37" fontId="30" fillId="0" borderId="27" xfId="4" quotePrefix="1" applyFont="1" applyBorder="1" applyAlignment="1">
      <alignment vertical="center"/>
    </xf>
    <xf numFmtId="168" fontId="30" fillId="0" borderId="12" xfId="5" applyNumberFormat="1" applyFont="1" applyFill="1" applyBorder="1" applyAlignment="1">
      <alignment horizontal="center"/>
    </xf>
    <xf numFmtId="168" fontId="31" fillId="0" borderId="0" xfId="5" applyNumberFormat="1" applyFont="1" applyFill="1" applyBorder="1" applyAlignment="1">
      <alignment horizontal="center"/>
    </xf>
    <xf numFmtId="37" fontId="50" fillId="4" borderId="2" xfId="4" applyFont="1" applyFill="1" applyBorder="1" applyAlignment="1">
      <alignment vertical="center"/>
    </xf>
    <xf numFmtId="37" fontId="51" fillId="4" borderId="3" xfId="4" applyFont="1" applyFill="1" applyBorder="1" applyAlignment="1">
      <alignment horizontal="center" vertical="center"/>
    </xf>
    <xf numFmtId="37" fontId="50" fillId="4" borderId="4" xfId="4" applyFont="1" applyFill="1" applyBorder="1" applyAlignment="1">
      <alignment vertical="center"/>
    </xf>
    <xf numFmtId="37" fontId="52" fillId="0" borderId="71" xfId="4" applyFont="1" applyBorder="1" applyAlignment="1">
      <alignment horizontal="center" vertical="center"/>
    </xf>
    <xf numFmtId="37" fontId="52" fillId="0" borderId="72" xfId="4" applyFont="1" applyBorder="1" applyAlignment="1">
      <alignment horizontal="center" vertical="center"/>
    </xf>
    <xf numFmtId="37" fontId="52" fillId="0" borderId="73" xfId="4" applyFont="1" applyBorder="1" applyAlignment="1">
      <alignment horizontal="center" vertical="center"/>
    </xf>
    <xf numFmtId="37" fontId="53" fillId="4" borderId="5" xfId="4" applyFont="1" applyFill="1" applyBorder="1" applyAlignment="1">
      <alignment horizontal="center" vertical="center"/>
    </xf>
    <xf numFmtId="37" fontId="51" fillId="4" borderId="0" xfId="4" applyFont="1" applyFill="1" applyAlignment="1">
      <alignment horizontal="center" vertical="center"/>
    </xf>
    <xf numFmtId="37" fontId="51" fillId="4" borderId="6" xfId="4" applyFont="1" applyFill="1" applyBorder="1" applyAlignment="1">
      <alignment horizontal="center" vertical="center"/>
    </xf>
    <xf numFmtId="37" fontId="52" fillId="0" borderId="74" xfId="4" applyFont="1" applyBorder="1" applyAlignment="1">
      <alignment horizontal="center" vertical="center"/>
    </xf>
    <xf numFmtId="37" fontId="52" fillId="0" borderId="0" xfId="4" applyFont="1" applyAlignment="1">
      <alignment horizontal="center" vertical="center"/>
    </xf>
    <xf numFmtId="37" fontId="54" fillId="0" borderId="75" xfId="4" applyFont="1" applyBorder="1" applyAlignment="1">
      <alignment vertical="center"/>
    </xf>
    <xf numFmtId="37" fontId="52" fillId="0" borderId="75" xfId="4" applyFont="1" applyBorder="1" applyAlignment="1">
      <alignment horizontal="center" vertical="center"/>
    </xf>
    <xf numFmtId="37" fontId="53" fillId="4" borderId="7" xfId="4" applyFont="1" applyFill="1" applyBorder="1" applyAlignment="1">
      <alignment horizontal="center" vertical="center"/>
    </xf>
    <xf numFmtId="37" fontId="51" fillId="4" borderId="8" xfId="4" applyFont="1" applyFill="1" applyBorder="1" applyAlignment="1">
      <alignment horizontal="center" vertical="center"/>
    </xf>
    <xf numFmtId="37" fontId="51" fillId="4" borderId="9" xfId="4" applyFont="1" applyFill="1" applyBorder="1" applyAlignment="1">
      <alignment horizontal="center" vertical="center"/>
    </xf>
    <xf numFmtId="9" fontId="54" fillId="0" borderId="76" xfId="5" applyFont="1" applyFill="1" applyBorder="1" applyAlignment="1" applyProtection="1">
      <alignment horizontal="center"/>
    </xf>
    <xf numFmtId="167" fontId="54" fillId="0" borderId="77" xfId="4" applyNumberFormat="1" applyFont="1" applyBorder="1"/>
    <xf numFmtId="166" fontId="54" fillId="0" borderId="78" xfId="5" applyNumberFormat="1" applyFont="1" applyFill="1" applyBorder="1" applyAlignment="1">
      <alignment horizontal="center"/>
    </xf>
    <xf numFmtId="10" fontId="32" fillId="5" borderId="11" xfId="4" applyNumberFormat="1" applyFont="1" applyFill="1" applyBorder="1" applyAlignment="1">
      <alignment horizontal="center"/>
    </xf>
    <xf numFmtId="10" fontId="55" fillId="0" borderId="11" xfId="4" applyNumberFormat="1" applyFont="1" applyBorder="1" applyAlignment="1">
      <alignment horizontal="center"/>
    </xf>
    <xf numFmtId="0" fontId="56" fillId="0" borderId="10" xfId="3" applyFont="1" applyBorder="1" applyAlignment="1">
      <alignment horizontal="center" vertical="center" wrapText="1"/>
    </xf>
    <xf numFmtId="9" fontId="55" fillId="6" borderId="76" xfId="5" applyFont="1" applyFill="1" applyBorder="1" applyAlignment="1" applyProtection="1">
      <alignment horizontal="center"/>
    </xf>
    <xf numFmtId="167" fontId="55" fillId="6" borderId="77" xfId="4" applyNumberFormat="1" applyFont="1" applyFill="1" applyBorder="1"/>
    <xf numFmtId="166" fontId="55" fillId="6" borderId="78" xfId="5" applyNumberFormat="1" applyFont="1" applyFill="1" applyBorder="1" applyAlignment="1">
      <alignment horizontal="center" vertical="center"/>
    </xf>
    <xf numFmtId="9" fontId="31" fillId="6" borderId="16" xfId="5" applyFont="1" applyFill="1" applyBorder="1" applyAlignment="1" applyProtection="1">
      <alignment horizontal="center"/>
    </xf>
    <xf numFmtId="167" fontId="31" fillId="6" borderId="10" xfId="4" applyNumberFormat="1" applyFont="1" applyFill="1" applyBorder="1"/>
    <xf numFmtId="166" fontId="31" fillId="6" borderId="17" xfId="5" applyNumberFormat="1" applyFont="1" applyFill="1" applyBorder="1" applyAlignment="1">
      <alignment horizontal="center" vertical="center"/>
    </xf>
    <xf numFmtId="9" fontId="31" fillId="6" borderId="66" xfId="5" applyFont="1" applyFill="1" applyBorder="1" applyAlignment="1" applyProtection="1">
      <alignment horizontal="center"/>
    </xf>
    <xf numFmtId="166" fontId="31" fillId="6" borderId="67" xfId="5" applyNumberFormat="1" applyFont="1" applyFill="1" applyBorder="1" applyAlignment="1">
      <alignment horizontal="center" vertical="center"/>
    </xf>
    <xf numFmtId="9" fontId="31" fillId="6" borderId="68" xfId="5" applyFont="1" applyFill="1" applyBorder="1" applyAlignment="1" applyProtection="1">
      <alignment horizontal="center"/>
    </xf>
    <xf numFmtId="166" fontId="31" fillId="6" borderId="69" xfId="5" applyNumberFormat="1" applyFont="1" applyFill="1" applyBorder="1" applyAlignment="1">
      <alignment horizontal="center" vertical="center"/>
    </xf>
    <xf numFmtId="167" fontId="31" fillId="6" borderId="16" xfId="4" applyNumberFormat="1" applyFont="1" applyFill="1" applyBorder="1"/>
    <xf numFmtId="167" fontId="31" fillId="6" borderId="10" xfId="4" applyNumberFormat="1" applyFont="1" applyFill="1" applyBorder="1" applyAlignment="1">
      <alignment vertical="center"/>
    </xf>
    <xf numFmtId="10" fontId="31" fillId="6" borderId="10" xfId="4" applyNumberFormat="1" applyFont="1" applyFill="1" applyBorder="1" applyAlignment="1">
      <alignment horizontal="center" vertical="center"/>
    </xf>
    <xf numFmtId="10" fontId="55" fillId="6" borderId="10" xfId="4" applyNumberFormat="1" applyFont="1" applyFill="1" applyBorder="1" applyAlignment="1">
      <alignment horizontal="center" vertical="center"/>
    </xf>
    <xf numFmtId="10" fontId="31" fillId="6" borderId="10" xfId="4" applyNumberFormat="1" applyFont="1" applyFill="1" applyBorder="1" applyAlignment="1">
      <alignment vertical="center"/>
    </xf>
    <xf numFmtId="10" fontId="31" fillId="6" borderId="17" xfId="4" applyNumberFormat="1" applyFont="1" applyFill="1" applyBorder="1" applyAlignment="1">
      <alignment vertical="center"/>
    </xf>
    <xf numFmtId="0" fontId="57" fillId="6" borderId="10" xfId="3" applyFont="1" applyFill="1" applyBorder="1" applyAlignment="1">
      <alignment horizontal="center" vertical="center" wrapText="1"/>
    </xf>
    <xf numFmtId="9" fontId="55" fillId="0" borderId="76" xfId="5" applyFont="1" applyFill="1" applyBorder="1" applyAlignment="1" applyProtection="1">
      <alignment horizontal="center"/>
    </xf>
    <xf numFmtId="167" fontId="55" fillId="0" borderId="77" xfId="4" applyNumberFormat="1" applyFont="1" applyBorder="1"/>
    <xf numFmtId="166" fontId="55" fillId="0" borderId="78" xfId="5" applyNumberFormat="1" applyFont="1" applyFill="1" applyBorder="1" applyAlignment="1">
      <alignment horizontal="center"/>
    </xf>
    <xf numFmtId="10" fontId="31" fillId="5" borderId="10" xfId="4" applyNumberFormat="1" applyFont="1" applyFill="1" applyBorder="1" applyAlignment="1">
      <alignment horizontal="center" vertical="center"/>
    </xf>
    <xf numFmtId="10" fontId="55" fillId="0" borderId="10" xfId="4" applyNumberFormat="1" applyFont="1" applyBorder="1" applyAlignment="1">
      <alignment horizontal="center" vertical="center"/>
    </xf>
    <xf numFmtId="0" fontId="57" fillId="0" borderId="10" xfId="3" applyFont="1" applyBorder="1" applyAlignment="1">
      <alignment horizontal="center" vertical="center" wrapText="1"/>
    </xf>
    <xf numFmtId="9" fontId="54" fillId="6" borderId="76" xfId="5" applyFont="1" applyFill="1" applyBorder="1" applyAlignment="1" applyProtection="1">
      <alignment horizontal="center"/>
    </xf>
    <xf numFmtId="167" fontId="54" fillId="6" borderId="77" xfId="4" applyNumberFormat="1" applyFont="1" applyFill="1" applyBorder="1"/>
    <xf numFmtId="166" fontId="54" fillId="6" borderId="78" xfId="5" applyNumberFormat="1" applyFont="1" applyFill="1" applyBorder="1" applyAlignment="1">
      <alignment horizontal="center" vertical="center"/>
    </xf>
    <xf numFmtId="9" fontId="30" fillId="6" borderId="16" xfId="5" applyFont="1" applyFill="1" applyBorder="1" applyAlignment="1" applyProtection="1">
      <alignment horizontal="center"/>
    </xf>
    <xf numFmtId="167" fontId="30" fillId="6" borderId="10" xfId="4" applyNumberFormat="1" applyFont="1" applyFill="1" applyBorder="1"/>
    <xf numFmtId="166" fontId="30" fillId="6" borderId="17" xfId="5" applyNumberFormat="1" applyFont="1" applyFill="1" applyBorder="1" applyAlignment="1">
      <alignment horizontal="center" vertical="center"/>
    </xf>
    <xf numFmtId="9" fontId="30" fillId="6" borderId="66" xfId="5" applyFont="1" applyFill="1" applyBorder="1" applyAlignment="1" applyProtection="1">
      <alignment horizontal="center"/>
    </xf>
    <xf numFmtId="166" fontId="30" fillId="6" borderId="67" xfId="5" applyNumberFormat="1" applyFont="1" applyFill="1" applyBorder="1" applyAlignment="1">
      <alignment horizontal="center" vertical="center"/>
    </xf>
    <xf numFmtId="9" fontId="30" fillId="6" borderId="68" xfId="5" applyFont="1" applyFill="1" applyBorder="1" applyAlignment="1" applyProtection="1">
      <alignment horizontal="center"/>
    </xf>
    <xf numFmtId="166" fontId="30" fillId="6" borderId="69" xfId="5" applyNumberFormat="1" applyFont="1" applyFill="1" applyBorder="1" applyAlignment="1">
      <alignment horizontal="center" vertical="center"/>
    </xf>
    <xf numFmtId="167" fontId="30" fillId="6" borderId="16" xfId="4" applyNumberFormat="1" applyFont="1" applyFill="1" applyBorder="1"/>
    <xf numFmtId="10" fontId="32" fillId="6" borderId="10" xfId="4" applyNumberFormat="1" applyFont="1" applyFill="1" applyBorder="1" applyAlignment="1">
      <alignment horizontal="center" vertical="center"/>
    </xf>
    <xf numFmtId="10" fontId="55" fillId="6" borderId="10" xfId="4" applyNumberFormat="1" applyFont="1" applyFill="1" applyBorder="1" applyAlignment="1">
      <alignment horizontal="center"/>
    </xf>
    <xf numFmtId="10" fontId="32" fillId="6" borderId="10" xfId="4" applyNumberFormat="1" applyFont="1" applyFill="1" applyBorder="1" applyAlignment="1">
      <alignment horizontal="center"/>
    </xf>
    <xf numFmtId="10" fontId="30" fillId="6" borderId="10" xfId="4" applyNumberFormat="1" applyFont="1" applyFill="1" applyBorder="1"/>
    <xf numFmtId="10" fontId="30" fillId="6" borderId="17" xfId="4" applyNumberFormat="1" applyFont="1" applyFill="1" applyBorder="1"/>
    <xf numFmtId="0" fontId="56" fillId="6" borderId="10" xfId="3" applyFont="1" applyFill="1" applyBorder="1" applyAlignment="1">
      <alignment horizontal="center" vertical="center" wrapText="1"/>
    </xf>
    <xf numFmtId="10" fontId="32" fillId="5" borderId="10" xfId="4" applyNumberFormat="1" applyFont="1" applyFill="1" applyBorder="1" applyAlignment="1">
      <alignment horizontal="center" vertical="center"/>
    </xf>
    <xf numFmtId="167" fontId="30" fillId="6" borderId="10" xfId="4" applyNumberFormat="1" applyFont="1" applyFill="1" applyBorder="1" applyAlignment="1">
      <alignment vertical="center"/>
    </xf>
    <xf numFmtId="10" fontId="32" fillId="6" borderId="28" xfId="4" applyNumberFormat="1" applyFont="1" applyFill="1" applyBorder="1" applyAlignment="1">
      <alignment horizontal="center" vertical="center"/>
    </xf>
    <xf numFmtId="10" fontId="30" fillId="6" borderId="10" xfId="4" applyNumberFormat="1" applyFont="1" applyFill="1" applyBorder="1" applyAlignment="1">
      <alignment vertical="center"/>
    </xf>
    <xf numFmtId="10" fontId="30" fillId="6" borderId="17" xfId="4" applyNumberFormat="1" applyFont="1" applyFill="1" applyBorder="1" applyAlignment="1">
      <alignment vertical="center"/>
    </xf>
    <xf numFmtId="167" fontId="31" fillId="6" borderId="16" xfId="4" applyNumberFormat="1" applyFont="1" applyFill="1" applyBorder="1" applyAlignment="1">
      <alignment vertical="center"/>
    </xf>
    <xf numFmtId="10" fontId="30" fillId="5" borderId="10" xfId="4" applyNumberFormat="1" applyFont="1" applyFill="1" applyBorder="1" applyAlignment="1">
      <alignment horizontal="center"/>
    </xf>
    <xf numFmtId="10" fontId="54" fillId="0" borderId="10" xfId="4" applyNumberFormat="1" applyFont="1" applyBorder="1" applyAlignment="1">
      <alignment horizontal="center" vertical="center"/>
    </xf>
    <xf numFmtId="10" fontId="30" fillId="5" borderId="10" xfId="4" applyNumberFormat="1" applyFont="1" applyFill="1" applyBorder="1" applyAlignment="1">
      <alignment horizontal="center" vertical="center"/>
    </xf>
    <xf numFmtId="166" fontId="55" fillId="6" borderId="78" xfId="5" applyNumberFormat="1" applyFont="1" applyFill="1" applyBorder="1" applyAlignment="1">
      <alignment horizontal="center"/>
    </xf>
    <xf numFmtId="166" fontId="31" fillId="6" borderId="17" xfId="5" applyNumberFormat="1" applyFont="1" applyFill="1" applyBorder="1" applyAlignment="1">
      <alignment horizontal="center"/>
    </xf>
    <xf numFmtId="166" fontId="31" fillId="6" borderId="67" xfId="5" applyNumberFormat="1" applyFont="1" applyFill="1" applyBorder="1" applyAlignment="1">
      <alignment horizontal="center"/>
    </xf>
    <xf numFmtId="166" fontId="31" fillId="6" borderId="69" xfId="5" applyNumberFormat="1" applyFont="1" applyFill="1" applyBorder="1" applyAlignment="1">
      <alignment horizontal="center"/>
    </xf>
    <xf numFmtId="10" fontId="31" fillId="6" borderId="10" xfId="4" applyNumberFormat="1" applyFont="1" applyFill="1" applyBorder="1" applyAlignment="1">
      <alignment horizontal="center"/>
    </xf>
    <xf numFmtId="9" fontId="54" fillId="7" borderId="76" xfId="5" applyFont="1" applyFill="1" applyBorder="1" applyAlignment="1" applyProtection="1">
      <alignment horizontal="center"/>
    </xf>
    <xf numFmtId="167" fontId="54" fillId="7" borderId="77" xfId="4" applyNumberFormat="1" applyFont="1" applyFill="1" applyBorder="1"/>
    <xf numFmtId="166" fontId="54" fillId="7" borderId="78" xfId="5" applyNumberFormat="1" applyFont="1" applyFill="1" applyBorder="1" applyAlignment="1">
      <alignment horizontal="center" vertical="center"/>
    </xf>
    <xf numFmtId="9" fontId="30" fillId="7" borderId="16" xfId="5" applyFont="1" applyFill="1" applyBorder="1" applyAlignment="1" applyProtection="1">
      <alignment horizontal="center"/>
    </xf>
    <xf numFmtId="167" fontId="30" fillId="7" borderId="10" xfId="4" applyNumberFormat="1" applyFont="1" applyFill="1" applyBorder="1"/>
    <xf numFmtId="166" fontId="30" fillId="7" borderId="17" xfId="5" applyNumberFormat="1" applyFont="1" applyFill="1" applyBorder="1" applyAlignment="1">
      <alignment horizontal="center" vertical="center"/>
    </xf>
    <xf numFmtId="9" fontId="30" fillId="7" borderId="66" xfId="5" applyFont="1" applyFill="1" applyBorder="1" applyAlignment="1" applyProtection="1">
      <alignment horizontal="center"/>
    </xf>
    <xf numFmtId="166" fontId="30" fillId="7" borderId="67" xfId="5" applyNumberFormat="1" applyFont="1" applyFill="1" applyBorder="1" applyAlignment="1">
      <alignment horizontal="center" vertical="center"/>
    </xf>
    <xf numFmtId="9" fontId="30" fillId="7" borderId="68" xfId="5" applyFont="1" applyFill="1" applyBorder="1" applyAlignment="1" applyProtection="1">
      <alignment horizontal="center"/>
    </xf>
    <xf numFmtId="166" fontId="30" fillId="7" borderId="69" xfId="5" applyNumberFormat="1" applyFont="1" applyFill="1" applyBorder="1" applyAlignment="1">
      <alignment horizontal="center" vertical="center"/>
    </xf>
    <xf numFmtId="167" fontId="30" fillId="7" borderId="16" xfId="4" applyNumberFormat="1" applyFont="1" applyFill="1" applyBorder="1"/>
    <xf numFmtId="10" fontId="32" fillId="8" borderId="10" xfId="4" applyNumberFormat="1" applyFont="1" applyFill="1" applyBorder="1" applyAlignment="1">
      <alignment horizontal="center" vertical="center"/>
    </xf>
    <xf numFmtId="10" fontId="55" fillId="7" borderId="10" xfId="4" applyNumberFormat="1" applyFont="1" applyFill="1" applyBorder="1" applyAlignment="1">
      <alignment horizontal="center" vertical="center"/>
    </xf>
    <xf numFmtId="10" fontId="30" fillId="7" borderId="10" xfId="4" applyNumberFormat="1" applyFont="1" applyFill="1" applyBorder="1"/>
    <xf numFmtId="10" fontId="30" fillId="7" borderId="17" xfId="4" applyNumberFormat="1" applyFont="1" applyFill="1" applyBorder="1"/>
    <xf numFmtId="0" fontId="56" fillId="7" borderId="10" xfId="3" applyFont="1" applyFill="1" applyBorder="1" applyAlignment="1">
      <alignment horizontal="center" vertical="center" wrapText="1"/>
    </xf>
    <xf numFmtId="166" fontId="54" fillId="6" borderId="78" xfId="5" applyNumberFormat="1" applyFont="1" applyFill="1" applyBorder="1" applyAlignment="1">
      <alignment horizontal="center"/>
    </xf>
    <xf numFmtId="166" fontId="30" fillId="6" borderId="17" xfId="5" applyNumberFormat="1" applyFont="1" applyFill="1" applyBorder="1" applyAlignment="1">
      <alignment horizontal="center"/>
    </xf>
    <xf numFmtId="166" fontId="30" fillId="6" borderId="67" xfId="5" applyNumberFormat="1" applyFont="1" applyFill="1" applyBorder="1" applyAlignment="1">
      <alignment horizontal="center"/>
    </xf>
    <xf numFmtId="166" fontId="30" fillId="6" borderId="69" xfId="5" applyNumberFormat="1" applyFont="1" applyFill="1" applyBorder="1" applyAlignment="1">
      <alignment horizontal="center"/>
    </xf>
    <xf numFmtId="167" fontId="30" fillId="7" borderId="10" xfId="4" applyNumberFormat="1" applyFont="1" applyFill="1" applyBorder="1" applyAlignment="1">
      <alignment vertical="center"/>
    </xf>
    <xf numFmtId="10" fontId="30" fillId="7" borderId="10" xfId="4" applyNumberFormat="1" applyFont="1" applyFill="1" applyBorder="1" applyAlignment="1">
      <alignment vertical="center"/>
    </xf>
    <xf numFmtId="10" fontId="30" fillId="7" borderId="17" xfId="4" applyNumberFormat="1" applyFont="1" applyFill="1" applyBorder="1" applyAlignment="1">
      <alignment vertical="center"/>
    </xf>
    <xf numFmtId="37" fontId="30" fillId="7" borderId="10" xfId="4" applyFont="1" applyFill="1" applyBorder="1" applyAlignment="1">
      <alignment horizontal="center" vertical="center"/>
    </xf>
    <xf numFmtId="9" fontId="54" fillId="6" borderId="79" xfId="5" applyFont="1" applyFill="1" applyBorder="1" applyAlignment="1" applyProtection="1">
      <alignment horizontal="center"/>
    </xf>
    <xf numFmtId="167" fontId="54" fillId="6" borderId="80" xfId="4" applyNumberFormat="1" applyFont="1" applyFill="1" applyBorder="1"/>
    <xf numFmtId="166" fontId="54" fillId="6" borderId="81" xfId="5" applyNumberFormat="1" applyFont="1" applyFill="1" applyBorder="1" applyAlignment="1">
      <alignment horizontal="center" vertical="center"/>
    </xf>
    <xf numFmtId="167" fontId="30" fillId="6" borderId="27" xfId="4" applyNumberFormat="1" applyFont="1" applyFill="1" applyBorder="1" applyAlignment="1">
      <alignment horizontal="center" vertical="center"/>
    </xf>
    <xf numFmtId="167" fontId="30" fillId="6" borderId="23" xfId="4" applyNumberFormat="1" applyFont="1" applyFill="1" applyBorder="1"/>
    <xf numFmtId="166" fontId="30" fillId="6" borderId="29" xfId="5" applyNumberFormat="1" applyFont="1" applyFill="1" applyBorder="1" applyAlignment="1">
      <alignment horizontal="center" vertical="center"/>
    </xf>
    <xf numFmtId="167" fontId="30" fillId="6" borderId="82" xfId="4" applyNumberFormat="1" applyFont="1" applyFill="1" applyBorder="1" applyAlignment="1">
      <alignment horizontal="center" vertical="center"/>
    </xf>
    <xf numFmtId="167" fontId="30" fillId="6" borderId="83" xfId="4" applyNumberFormat="1" applyFont="1" applyFill="1" applyBorder="1"/>
    <xf numFmtId="166" fontId="30" fillId="6" borderId="84" xfId="5" applyNumberFormat="1" applyFont="1" applyFill="1" applyBorder="1" applyAlignment="1">
      <alignment horizontal="center" vertical="center"/>
    </xf>
    <xf numFmtId="167" fontId="30" fillId="6" borderId="85" xfId="4" applyNumberFormat="1" applyFont="1" applyFill="1" applyBorder="1" applyAlignment="1">
      <alignment horizontal="center" vertical="center"/>
    </xf>
    <xf numFmtId="167" fontId="30" fillId="6" borderId="86" xfId="4" applyNumberFormat="1" applyFont="1" applyFill="1" applyBorder="1"/>
    <xf numFmtId="166" fontId="30" fillId="6" borderId="87" xfId="5" applyNumberFormat="1" applyFont="1" applyFill="1" applyBorder="1" applyAlignment="1">
      <alignment horizontal="center" vertical="center"/>
    </xf>
    <xf numFmtId="167" fontId="30" fillId="6" borderId="27" xfId="4" applyNumberFormat="1" applyFont="1" applyFill="1" applyBorder="1" applyAlignment="1">
      <alignment vertical="center"/>
    </xf>
    <xf numFmtId="167" fontId="30" fillId="6" borderId="23" xfId="4" applyNumberFormat="1" applyFont="1" applyFill="1" applyBorder="1" applyAlignment="1">
      <alignment vertical="center"/>
    </xf>
    <xf numFmtId="10" fontId="32" fillId="6" borderId="23" xfId="4" applyNumberFormat="1" applyFont="1" applyFill="1" applyBorder="1" applyAlignment="1">
      <alignment horizontal="center" vertical="center"/>
    </xf>
    <xf numFmtId="10" fontId="55" fillId="6" borderId="23" xfId="4" applyNumberFormat="1" applyFont="1" applyFill="1" applyBorder="1" applyAlignment="1">
      <alignment horizontal="center" vertical="center"/>
    </xf>
    <xf numFmtId="10" fontId="30" fillId="6" borderId="23" xfId="4" applyNumberFormat="1" applyFont="1" applyFill="1" applyBorder="1" applyAlignment="1">
      <alignment vertical="center"/>
    </xf>
    <xf numFmtId="10" fontId="30" fillId="6" borderId="29" xfId="4" applyNumberFormat="1" applyFont="1" applyFill="1" applyBorder="1" applyAlignment="1">
      <alignment vertical="center"/>
    </xf>
    <xf numFmtId="37" fontId="30" fillId="6" borderId="10" xfId="4" applyFont="1" applyFill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/>
    </xf>
    <xf numFmtId="0" fontId="29" fillId="0" borderId="5" xfId="0" applyFont="1" applyBorder="1" applyAlignment="1">
      <alignment horizontal="center"/>
    </xf>
    <xf numFmtId="164" fontId="29" fillId="0" borderId="0" xfId="0" applyNumberFormat="1" applyFont="1" applyAlignment="1">
      <alignment horizontal="center"/>
    </xf>
    <xf numFmtId="0" fontId="29" fillId="0" borderId="60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61" xfId="0" applyFont="1" applyBorder="1" applyAlignment="1">
      <alignment horizontal="center"/>
    </xf>
    <xf numFmtId="0" fontId="29" fillId="0" borderId="0" xfId="0" applyFont="1"/>
    <xf numFmtId="9" fontId="30" fillId="0" borderId="30" xfId="5" applyFont="1" applyFill="1" applyBorder="1" applyAlignment="1">
      <alignment horizontal="center"/>
    </xf>
    <xf numFmtId="2" fontId="30" fillId="0" borderId="17" xfId="5" applyNumberFormat="1" applyFont="1" applyFill="1" applyBorder="1" applyAlignment="1">
      <alignment horizontal="center"/>
    </xf>
    <xf numFmtId="9" fontId="30" fillId="0" borderId="16" xfId="5" applyFont="1" applyFill="1" applyBorder="1" applyAlignment="1">
      <alignment horizontal="center"/>
    </xf>
    <xf numFmtId="9" fontId="31" fillId="9" borderId="30" xfId="5" applyFont="1" applyFill="1" applyBorder="1" applyAlignment="1">
      <alignment horizontal="center"/>
    </xf>
    <xf numFmtId="2" fontId="31" fillId="9" borderId="17" xfId="5" applyNumberFormat="1" applyFont="1" applyFill="1" applyBorder="1" applyAlignment="1">
      <alignment horizontal="center"/>
    </xf>
    <xf numFmtId="166" fontId="31" fillId="9" borderId="68" xfId="5" applyNumberFormat="1" applyFont="1" applyFill="1" applyBorder="1" applyAlignment="1">
      <alignment horizontal="center"/>
    </xf>
    <xf numFmtId="168" fontId="31" fillId="9" borderId="10" xfId="5" applyNumberFormat="1" applyFont="1" applyFill="1" applyBorder="1" applyAlignment="1">
      <alignment horizontal="center"/>
    </xf>
    <xf numFmtId="166" fontId="31" fillId="9" borderId="17" xfId="4" applyNumberFormat="1" applyFont="1" applyFill="1" applyBorder="1" applyAlignment="1">
      <alignment horizontal="center" vertical="center"/>
    </xf>
    <xf numFmtId="166" fontId="31" fillId="9" borderId="69" xfId="4" applyNumberFormat="1" applyFont="1" applyFill="1" applyBorder="1" applyAlignment="1">
      <alignment horizontal="center" vertical="center"/>
    </xf>
    <xf numFmtId="9" fontId="31" fillId="0" borderId="16" xfId="5" applyFont="1" applyFill="1" applyBorder="1" applyAlignment="1">
      <alignment horizontal="center"/>
    </xf>
    <xf numFmtId="9" fontId="31" fillId="0" borderId="30" xfId="5" applyFont="1" applyFill="1" applyBorder="1" applyAlignment="1">
      <alignment horizontal="center"/>
    </xf>
    <xf numFmtId="2" fontId="31" fillId="0" borderId="17" xfId="5" applyNumberFormat="1" applyFont="1" applyFill="1" applyBorder="1" applyAlignment="1">
      <alignment horizontal="center"/>
    </xf>
    <xf numFmtId="9" fontId="30" fillId="9" borderId="30" xfId="5" applyFont="1" applyFill="1" applyBorder="1" applyAlignment="1">
      <alignment horizontal="center"/>
    </xf>
    <xf numFmtId="2" fontId="30" fillId="9" borderId="17" xfId="5" applyNumberFormat="1" applyFont="1" applyFill="1" applyBorder="1" applyAlignment="1">
      <alignment horizontal="center"/>
    </xf>
    <xf numFmtId="166" fontId="30" fillId="9" borderId="68" xfId="5" applyNumberFormat="1" applyFont="1" applyFill="1" applyBorder="1" applyAlignment="1">
      <alignment horizontal="center"/>
    </xf>
    <xf numFmtId="168" fontId="30" fillId="9" borderId="10" xfId="5" applyNumberFormat="1" applyFont="1" applyFill="1" applyBorder="1" applyAlignment="1">
      <alignment horizontal="center"/>
    </xf>
    <xf numFmtId="166" fontId="30" fillId="9" borderId="17" xfId="4" applyNumberFormat="1" applyFont="1" applyFill="1" applyBorder="1" applyAlignment="1">
      <alignment horizontal="center" vertical="center"/>
    </xf>
    <xf numFmtId="166" fontId="30" fillId="9" borderId="69" xfId="4" applyNumberFormat="1" applyFont="1" applyFill="1" applyBorder="1" applyAlignment="1">
      <alignment horizontal="center" vertical="center"/>
    </xf>
    <xf numFmtId="9" fontId="30" fillId="9" borderId="31" xfId="5" applyFont="1" applyFill="1" applyBorder="1" applyAlignment="1">
      <alignment horizontal="center"/>
    </xf>
    <xf numFmtId="2" fontId="30" fillId="9" borderId="29" xfId="5" applyNumberFormat="1" applyFont="1" applyFill="1" applyBorder="1" applyAlignment="1">
      <alignment horizontal="center"/>
    </xf>
    <xf numFmtId="166" fontId="30" fillId="9" borderId="85" xfId="5" applyNumberFormat="1" applyFont="1" applyFill="1" applyBorder="1" applyAlignment="1">
      <alignment horizontal="center"/>
    </xf>
    <xf numFmtId="168" fontId="30" fillId="9" borderId="86" xfId="5" applyNumberFormat="1" applyFont="1" applyFill="1" applyBorder="1" applyAlignment="1">
      <alignment horizontal="center"/>
    </xf>
    <xf numFmtId="166" fontId="30" fillId="9" borderId="88" xfId="4" applyNumberFormat="1" applyFont="1" applyFill="1" applyBorder="1" applyAlignment="1">
      <alignment horizontal="center" vertical="center"/>
    </xf>
    <xf numFmtId="166" fontId="30" fillId="9" borderId="87" xfId="4" applyNumberFormat="1" applyFont="1" applyFill="1" applyBorder="1" applyAlignment="1">
      <alignment horizontal="center" vertical="center"/>
    </xf>
    <xf numFmtId="9" fontId="30" fillId="0" borderId="27" xfId="5" applyFont="1" applyFill="1" applyBorder="1" applyAlignment="1">
      <alignment horizontal="center"/>
    </xf>
    <xf numFmtId="166" fontId="30" fillId="0" borderId="11" xfId="5" applyNumberFormat="1" applyFont="1" applyFill="1" applyBorder="1" applyAlignment="1">
      <alignment horizontal="center"/>
    </xf>
    <xf numFmtId="166" fontId="30" fillId="0" borderId="32" xfId="5" applyNumberFormat="1" applyFont="1" applyFill="1" applyBorder="1" applyAlignment="1">
      <alignment horizontal="center"/>
    </xf>
    <xf numFmtId="166" fontId="30" fillId="0" borderId="33" xfId="5" applyNumberFormat="1" applyFont="1" applyFill="1" applyBorder="1" applyAlignment="1">
      <alignment horizontal="center"/>
    </xf>
    <xf numFmtId="166" fontId="30" fillId="0" borderId="10" xfId="5" applyNumberFormat="1" applyFont="1" applyFill="1" applyBorder="1" applyAlignment="1">
      <alignment horizontal="center"/>
    </xf>
    <xf numFmtId="166" fontId="30" fillId="0" borderId="34" xfId="5" applyNumberFormat="1" applyFont="1" applyFill="1" applyBorder="1" applyAlignment="1">
      <alignment horizontal="center"/>
    </xf>
    <xf numFmtId="166" fontId="30" fillId="0" borderId="35" xfId="5" applyNumberFormat="1" applyFont="1" applyFill="1" applyBorder="1" applyAlignment="1">
      <alignment horizontal="center"/>
    </xf>
    <xf numFmtId="166" fontId="30" fillId="0" borderId="23" xfId="5" applyNumberFormat="1" applyFont="1" applyFill="1" applyBorder="1" applyAlignment="1">
      <alignment horizontal="center"/>
    </xf>
    <xf numFmtId="168" fontId="30" fillId="0" borderId="23" xfId="5" applyNumberFormat="1" applyFont="1" applyFill="1" applyBorder="1" applyAlignment="1">
      <alignment horizontal="center"/>
    </xf>
    <xf numFmtId="166" fontId="30" fillId="0" borderId="36" xfId="5" applyNumberFormat="1" applyFont="1" applyFill="1" applyBorder="1" applyAlignment="1">
      <alignment horizontal="center"/>
    </xf>
    <xf numFmtId="166" fontId="30" fillId="0" borderId="37" xfId="5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6" fontId="30" fillId="0" borderId="18" xfId="5" applyNumberFormat="1" applyFont="1" applyFill="1" applyBorder="1" applyAlignment="1">
      <alignment horizontal="center"/>
    </xf>
    <xf numFmtId="37" fontId="31" fillId="6" borderId="10" xfId="4" applyFont="1" applyFill="1" applyBorder="1" applyAlignment="1">
      <alignment horizontal="center" vertical="center"/>
    </xf>
    <xf numFmtId="166" fontId="30" fillId="6" borderId="10" xfId="5" applyNumberFormat="1" applyFont="1" applyFill="1" applyBorder="1" applyAlignment="1">
      <alignment horizontal="center"/>
    </xf>
    <xf numFmtId="168" fontId="30" fillId="6" borderId="15" xfId="5" applyNumberFormat="1" applyFont="1" applyFill="1" applyBorder="1" applyAlignment="1">
      <alignment horizontal="center"/>
    </xf>
    <xf numFmtId="168" fontId="30" fillId="0" borderId="18" xfId="5" applyNumberFormat="1" applyFont="1" applyFill="1" applyBorder="1" applyAlignment="1">
      <alignment horizontal="center"/>
    </xf>
    <xf numFmtId="168" fontId="30" fillId="0" borderId="15" xfId="5" applyNumberFormat="1" applyFont="1" applyFill="1" applyBorder="1" applyAlignment="1">
      <alignment horizontal="center"/>
    </xf>
    <xf numFmtId="166" fontId="30" fillId="6" borderId="23" xfId="5" applyNumberFormat="1" applyFont="1" applyFill="1" applyBorder="1" applyAlignment="1">
      <alignment horizontal="center"/>
    </xf>
    <xf numFmtId="168" fontId="30" fillId="6" borderId="18" xfId="5" applyNumberFormat="1" applyFont="1" applyFill="1" applyBorder="1" applyAlignment="1">
      <alignment horizontal="center"/>
    </xf>
    <xf numFmtId="0" fontId="11" fillId="0" borderId="0" xfId="0" applyFont="1"/>
    <xf numFmtId="166" fontId="30" fillId="6" borderId="11" xfId="5" applyNumberFormat="1" applyFont="1" applyFill="1" applyBorder="1" applyAlignment="1">
      <alignment horizontal="center"/>
    </xf>
    <xf numFmtId="168" fontId="30" fillId="6" borderId="12" xfId="5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7" fontId="58" fillId="0" borderId="0" xfId="4" applyFont="1" applyAlignment="1">
      <alignment vertical="center"/>
    </xf>
    <xf numFmtId="166" fontId="30" fillId="0" borderId="15" xfId="5" applyNumberFormat="1" applyFont="1" applyFill="1" applyBorder="1" applyAlignment="1">
      <alignment horizontal="center" vertical="center"/>
    </xf>
    <xf numFmtId="166" fontId="30" fillId="0" borderId="35" xfId="5" applyNumberFormat="1" applyFont="1" applyFill="1" applyBorder="1" applyAlignment="1">
      <alignment horizontal="center" vertical="center"/>
    </xf>
    <xf numFmtId="166" fontId="30" fillId="0" borderId="37" xfId="5" applyNumberFormat="1" applyFont="1" applyFill="1" applyBorder="1" applyAlignment="1">
      <alignment horizontal="center" vertical="center"/>
    </xf>
    <xf numFmtId="166" fontId="30" fillId="0" borderId="29" xfId="5" applyNumberFormat="1" applyFont="1" applyFill="1" applyBorder="1" applyAlignment="1">
      <alignment horizontal="center"/>
    </xf>
    <xf numFmtId="0" fontId="39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1" fillId="0" borderId="0" xfId="0" applyFont="1"/>
    <xf numFmtId="49" fontId="2" fillId="0" borderId="0" xfId="0" applyNumberFormat="1" applyFont="1"/>
    <xf numFmtId="4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43" fillId="0" borderId="0" xfId="0" applyFont="1"/>
    <xf numFmtId="49" fontId="8" fillId="0" borderId="0" xfId="0" applyNumberFormat="1" applyFont="1" applyProtection="1">
      <protection locked="0"/>
    </xf>
    <xf numFmtId="49" fontId="9" fillId="0" borderId="0" xfId="0" quotePrefix="1" applyNumberFormat="1" applyFont="1" applyAlignment="1">
      <alignment horizontal="left"/>
    </xf>
    <xf numFmtId="9" fontId="0" fillId="0" borderId="0" xfId="0" applyNumberFormat="1" applyAlignment="1">
      <alignment horizontal="center"/>
    </xf>
    <xf numFmtId="9" fontId="2" fillId="0" borderId="0" xfId="5" applyFont="1" applyAlignment="1">
      <alignment horizontal="center"/>
    </xf>
    <xf numFmtId="0" fontId="0" fillId="0" borderId="1" xfId="0" applyBorder="1" applyProtection="1">
      <protection locked="0"/>
    </xf>
    <xf numFmtId="0" fontId="24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49" fontId="7" fillId="0" borderId="0" xfId="0" applyNumberFormat="1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left"/>
      <protection locked="0"/>
    </xf>
    <xf numFmtId="49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49" fontId="2" fillId="0" borderId="0" xfId="0" applyNumberFormat="1" applyFont="1" applyProtection="1">
      <protection locked="0"/>
    </xf>
    <xf numFmtId="0" fontId="10" fillId="0" borderId="0" xfId="0" applyFont="1" applyAlignment="1">
      <alignment horizontal="center" vertical="center"/>
    </xf>
    <xf numFmtId="167" fontId="44" fillId="0" borderId="0" xfId="4" applyNumberFormat="1" applyFont="1" applyAlignment="1">
      <alignment vertical="center"/>
    </xf>
    <xf numFmtId="37" fontId="43" fillId="0" borderId="0" xfId="4" applyFont="1" applyAlignment="1">
      <alignment vertical="center"/>
    </xf>
    <xf numFmtId="10" fontId="45" fillId="0" borderId="0" xfId="4" applyNumberFormat="1" applyFont="1" applyAlignment="1">
      <alignment horizontal="center" vertical="center"/>
    </xf>
    <xf numFmtId="10" fontId="44" fillId="0" borderId="0" xfId="4" applyNumberFormat="1" applyFont="1" applyAlignment="1">
      <alignment vertical="center"/>
    </xf>
    <xf numFmtId="37" fontId="44" fillId="0" borderId="0" xfId="4" applyFont="1" applyAlignment="1">
      <alignment vertical="center"/>
    </xf>
    <xf numFmtId="37" fontId="28" fillId="0" borderId="0" xfId="4" applyFont="1" applyAlignment="1">
      <alignment horizontal="right" vertical="center"/>
    </xf>
    <xf numFmtId="44" fontId="44" fillId="0" borderId="0" xfId="1" applyFont="1" applyFill="1" applyBorder="1" applyAlignment="1">
      <alignment horizontal="right" vertical="center"/>
    </xf>
    <xf numFmtId="37" fontId="44" fillId="0" borderId="0" xfId="4" applyFont="1" applyAlignment="1">
      <alignment horizontal="right" vertical="center"/>
    </xf>
    <xf numFmtId="44" fontId="46" fillId="0" borderId="0" xfId="1" applyFont="1" applyFill="1" applyBorder="1" applyAlignment="1">
      <alignment horizontal="right" vertical="center"/>
    </xf>
    <xf numFmtId="37" fontId="46" fillId="0" borderId="0" xfId="4" applyFont="1" applyAlignment="1">
      <alignment vertical="center"/>
    </xf>
    <xf numFmtId="49" fontId="9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 vertical="center"/>
    </xf>
    <xf numFmtId="1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4" fillId="0" borderId="0" xfId="2" applyAlignment="1" applyProtection="1">
      <protection locked="0"/>
    </xf>
    <xf numFmtId="0" fontId="13" fillId="0" borderId="0" xfId="0" applyFont="1" applyProtection="1">
      <protection locked="0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0" xfId="0" applyNumberFormat="1" applyFont="1" applyAlignment="1" applyProtection="1">
      <alignment horizontal="left"/>
      <protection locked="0"/>
    </xf>
    <xf numFmtId="0" fontId="35" fillId="0" borderId="10" xfId="0" quotePrefix="1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44" fontId="35" fillId="0" borderId="10" xfId="1" applyFont="1" applyBorder="1" applyAlignment="1" applyProtection="1">
      <alignment horizontal="center"/>
      <protection locked="0"/>
    </xf>
    <xf numFmtId="44" fontId="35" fillId="0" borderId="10" xfId="1" applyFont="1" applyFill="1" applyBorder="1"/>
    <xf numFmtId="0" fontId="35" fillId="0" borderId="10" xfId="0" applyFont="1" applyBorder="1" applyProtection="1">
      <protection locked="0"/>
    </xf>
    <xf numFmtId="10" fontId="0" fillId="0" borderId="0" xfId="5" applyNumberFormat="1" applyFont="1"/>
    <xf numFmtId="0" fontId="48" fillId="0" borderId="19" xfId="0" applyFont="1" applyBorder="1" applyAlignment="1">
      <alignment horizontal="center"/>
    </xf>
    <xf numFmtId="0" fontId="21" fillId="0" borderId="19" xfId="0" applyFont="1" applyBorder="1"/>
    <xf numFmtId="0" fontId="48" fillId="0" borderId="3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center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 vertical="center" wrapText="1" shrinkToFit="1"/>
    </xf>
    <xf numFmtId="0" fontId="13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9" fontId="35" fillId="0" borderId="10" xfId="5" applyFont="1" applyFill="1" applyBorder="1" applyProtection="1">
      <protection locked="0"/>
    </xf>
    <xf numFmtId="9" fontId="35" fillId="0" borderId="38" xfId="5" applyFont="1" applyFill="1" applyBorder="1" applyProtection="1">
      <protection locked="0"/>
    </xf>
    <xf numFmtId="0" fontId="48" fillId="0" borderId="39" xfId="0" applyFont="1" applyBorder="1" applyAlignment="1">
      <alignment horizontal="center"/>
    </xf>
    <xf numFmtId="0" fontId="48" fillId="0" borderId="40" xfId="0" applyFont="1" applyBorder="1" applyAlignment="1">
      <alignment horizontal="center"/>
    </xf>
    <xf numFmtId="9" fontId="35" fillId="0" borderId="10" xfId="5" applyFont="1" applyFill="1" applyBorder="1" applyAlignment="1" applyProtection="1">
      <alignment horizontal="center"/>
      <protection locked="0"/>
    </xf>
    <xf numFmtId="169" fontId="35" fillId="0" borderId="10" xfId="0" applyNumberFormat="1" applyFont="1" applyBorder="1" applyAlignment="1" applyProtection="1">
      <alignment horizontal="center"/>
      <protection locked="0"/>
    </xf>
    <xf numFmtId="166" fontId="36" fillId="10" borderId="38" xfId="5" applyNumberFormat="1" applyFont="1" applyFill="1" applyBorder="1"/>
    <xf numFmtId="44" fontId="35" fillId="10" borderId="10" xfId="0" applyNumberFormat="1" applyFont="1" applyFill="1" applyBorder="1"/>
    <xf numFmtId="44" fontId="35" fillId="10" borderId="10" xfId="1" applyFont="1" applyFill="1" applyBorder="1" applyProtection="1"/>
    <xf numFmtId="0" fontId="0" fillId="0" borderId="10" xfId="0" applyBorder="1" applyAlignment="1">
      <alignment horizontal="center"/>
    </xf>
    <xf numFmtId="0" fontId="16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 shrinkToFit="1"/>
    </xf>
    <xf numFmtId="0" fontId="0" fillId="0" borderId="0" xfId="0" quotePrefix="1" applyAlignment="1" applyProtection="1">
      <alignment horizontal="center"/>
      <protection locked="0"/>
    </xf>
    <xf numFmtId="44" fontId="0" fillId="0" borderId="0" xfId="0" quotePrefix="1" applyNumberFormat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3" fillId="11" borderId="0" xfId="0" applyFont="1" applyFill="1" applyAlignment="1">
      <alignment vertical="top"/>
    </xf>
    <xf numFmtId="0" fontId="0" fillId="11" borderId="0" xfId="0" applyFill="1"/>
    <xf numFmtId="44" fontId="0" fillId="11" borderId="0" xfId="0" applyNumberFormat="1" applyFill="1" applyAlignment="1">
      <alignment horizontal="center"/>
    </xf>
    <xf numFmtId="0" fontId="2" fillId="11" borderId="0" xfId="0" applyFont="1" applyFill="1"/>
    <xf numFmtId="0" fontId="2" fillId="11" borderId="0" xfId="0" applyFont="1" applyFill="1" applyAlignment="1">
      <alignment horizontal="right"/>
    </xf>
    <xf numFmtId="0" fontId="11" fillId="11" borderId="0" xfId="0" applyFont="1" applyFill="1"/>
    <xf numFmtId="44" fontId="11" fillId="11" borderId="0" xfId="0" applyNumberFormat="1" applyFont="1" applyFill="1" applyAlignment="1">
      <alignment horizontal="center"/>
    </xf>
    <xf numFmtId="0" fontId="59" fillId="11" borderId="0" xfId="0" applyFont="1" applyFill="1" applyAlignment="1">
      <alignment horizontal="center"/>
    </xf>
    <xf numFmtId="0" fontId="59" fillId="11" borderId="0" xfId="0" applyFont="1" applyFill="1"/>
    <xf numFmtId="0" fontId="59" fillId="11" borderId="0" xfId="0" quotePrefix="1" applyFont="1" applyFill="1" applyAlignment="1">
      <alignment horizontal="center"/>
    </xf>
    <xf numFmtId="9" fontId="59" fillId="11" borderId="0" xfId="0" applyNumberFormat="1" applyFont="1" applyFill="1" applyAlignment="1">
      <alignment horizontal="center"/>
    </xf>
    <xf numFmtId="9" fontId="59" fillId="11" borderId="0" xfId="5" applyFont="1" applyFill="1" applyAlignment="1">
      <alignment horizontal="center"/>
    </xf>
    <xf numFmtId="0" fontId="60" fillId="11" borderId="0" xfId="0" applyFont="1" applyFill="1" applyAlignment="1">
      <alignment vertical="top"/>
    </xf>
    <xf numFmtId="44" fontId="59" fillId="11" borderId="0" xfId="0" applyNumberFormat="1" applyFont="1" applyFill="1" applyAlignment="1">
      <alignment horizontal="center"/>
    </xf>
    <xf numFmtId="0" fontId="59" fillId="11" borderId="0" xfId="0" applyFont="1" applyFill="1" applyAlignment="1">
      <alignment horizontal="right"/>
    </xf>
    <xf numFmtId="44" fontId="59" fillId="11" borderId="0" xfId="0" applyNumberFormat="1" applyFont="1" applyFill="1"/>
    <xf numFmtId="0" fontId="61" fillId="11" borderId="0" xfId="0" applyFont="1" applyFill="1" applyAlignment="1" applyProtection="1">
      <alignment horizontal="center"/>
      <protection locked="0"/>
    </xf>
    <xf numFmtId="9" fontId="61" fillId="11" borderId="0" xfId="5" applyFont="1" applyFill="1" applyBorder="1" applyAlignment="1" applyProtection="1">
      <alignment horizontal="center"/>
      <protection locked="0"/>
    </xf>
    <xf numFmtId="169" fontId="61" fillId="11" borderId="0" xfId="0" applyNumberFormat="1" applyFont="1" applyFill="1" applyAlignment="1" applyProtection="1">
      <alignment horizontal="center"/>
      <protection locked="0"/>
    </xf>
    <xf numFmtId="44" fontId="61" fillId="11" borderId="0" xfId="0" applyNumberFormat="1" applyFont="1" applyFill="1"/>
    <xf numFmtId="44" fontId="61" fillId="11" borderId="0" xfId="1" applyFont="1" applyFill="1" applyBorder="1" applyProtection="1"/>
    <xf numFmtId="9" fontId="61" fillId="11" borderId="0" xfId="5" applyFont="1" applyFill="1" applyBorder="1" applyProtection="1">
      <protection locked="0"/>
    </xf>
    <xf numFmtId="166" fontId="62" fillId="11" borderId="0" xfId="5" applyNumberFormat="1" applyFont="1" applyFill="1" applyBorder="1"/>
    <xf numFmtId="44" fontId="61" fillId="11" borderId="0" xfId="1" applyFont="1" applyFill="1" applyBorder="1"/>
    <xf numFmtId="0" fontId="63" fillId="11" borderId="0" xfId="0" applyFont="1" applyFill="1" applyAlignment="1">
      <alignment horizontal="center"/>
    </xf>
    <xf numFmtId="0" fontId="64" fillId="11" borderId="89" xfId="0" applyFont="1" applyFill="1" applyBorder="1" applyAlignment="1">
      <alignment horizontal="center"/>
    </xf>
    <xf numFmtId="0" fontId="65" fillId="11" borderId="89" xfId="0" applyFont="1" applyFill="1" applyBorder="1"/>
    <xf numFmtId="0" fontId="64" fillId="11" borderId="90" xfId="0" applyFont="1" applyFill="1" applyBorder="1" applyAlignment="1">
      <alignment horizontal="center"/>
    </xf>
    <xf numFmtId="0" fontId="59" fillId="11" borderId="91" xfId="0" applyFont="1" applyFill="1" applyBorder="1" applyAlignment="1">
      <alignment horizontal="center"/>
    </xf>
    <xf numFmtId="0" fontId="3" fillId="11" borderId="0" xfId="0" applyFont="1" applyFill="1" applyAlignment="1" applyProtection="1">
      <alignment horizontal="center"/>
      <protection locked="0"/>
    </xf>
    <xf numFmtId="0" fontId="3" fillId="11" borderId="0" xfId="0" applyFont="1" applyFill="1"/>
    <xf numFmtId="0" fontId="0" fillId="0" borderId="1" xfId="0" quotePrefix="1" applyBorder="1" applyAlignment="1" applyProtection="1">
      <alignment horizontal="center" vertical="center"/>
      <protection locked="0"/>
    </xf>
    <xf numFmtId="44" fontId="0" fillId="0" borderId="1" xfId="0" quotePrefix="1" applyNumberForma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59" fillId="0" borderId="92" xfId="0" applyFont="1" applyBorder="1" applyAlignment="1">
      <alignment vertical="center"/>
    </xf>
    <xf numFmtId="0" fontId="59" fillId="0" borderId="92" xfId="0" applyFont="1" applyBorder="1" applyAlignment="1" applyProtection="1">
      <alignment horizontal="center" vertical="center"/>
      <protection locked="0"/>
    </xf>
    <xf numFmtId="44" fontId="59" fillId="0" borderId="92" xfId="1" applyFont="1" applyBorder="1" applyAlignment="1" applyProtection="1">
      <alignment horizontal="center" vertical="center"/>
      <protection locked="0"/>
    </xf>
    <xf numFmtId="0" fontId="59" fillId="0" borderId="93" xfId="0" applyFont="1" applyBorder="1" applyAlignment="1" applyProtection="1">
      <alignment horizontal="center" vertical="center"/>
      <protection locked="0"/>
    </xf>
    <xf numFmtId="9" fontId="59" fillId="0" borderId="92" xfId="5" applyFont="1" applyFill="1" applyBorder="1" applyAlignment="1" applyProtection="1">
      <alignment horizontal="center" vertical="center"/>
      <protection locked="0"/>
    </xf>
    <xf numFmtId="169" fontId="59" fillId="0" borderId="92" xfId="0" applyNumberFormat="1" applyFont="1" applyBorder="1" applyAlignment="1" applyProtection="1">
      <alignment horizontal="center" vertical="center"/>
      <protection locked="0"/>
    </xf>
    <xf numFmtId="44" fontId="59" fillId="10" borderId="92" xfId="0" applyNumberFormat="1" applyFont="1" applyFill="1" applyBorder="1" applyAlignment="1">
      <alignment vertical="center"/>
    </xf>
    <xf numFmtId="44" fontId="59" fillId="10" borderId="92" xfId="1" applyFont="1" applyFill="1" applyBorder="1" applyAlignment="1" applyProtection="1">
      <alignment vertical="center"/>
    </xf>
    <xf numFmtId="9" fontId="59" fillId="0" borderId="92" xfId="5" applyFont="1" applyFill="1" applyBorder="1" applyAlignment="1" applyProtection="1">
      <alignment vertical="center"/>
      <protection locked="0"/>
    </xf>
    <xf numFmtId="166" fontId="66" fillId="10" borderId="92" xfId="5" applyNumberFormat="1" applyFont="1" applyFill="1" applyBorder="1" applyAlignment="1">
      <alignment vertical="center"/>
    </xf>
    <xf numFmtId="44" fontId="59" fillId="0" borderId="92" xfId="1" applyFont="1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9" fontId="20" fillId="0" borderId="0" xfId="5" applyFont="1" applyFill="1" applyBorder="1" applyAlignment="1"/>
    <xf numFmtId="0" fontId="20" fillId="0" borderId="0" xfId="0" applyFont="1"/>
    <xf numFmtId="0" fontId="14" fillId="0" borderId="0" xfId="2" applyFill="1" applyAlignment="1" applyProtection="1"/>
    <xf numFmtId="0" fontId="2" fillId="0" borderId="0" xfId="6" applyProtection="1">
      <protection locked="0"/>
    </xf>
    <xf numFmtId="0" fontId="14" fillId="0" borderId="0" xfId="2" applyAlignment="1">
      <protection locked="0"/>
    </xf>
    <xf numFmtId="0" fontId="13" fillId="0" borderId="0" xfId="6" applyFont="1" applyProtection="1">
      <protection locked="0"/>
    </xf>
    <xf numFmtId="0" fontId="2" fillId="0" borderId="0" xfId="6"/>
    <xf numFmtId="0" fontId="2" fillId="0" borderId="0" xfId="6" applyAlignment="1">
      <alignment horizontal="center"/>
    </xf>
    <xf numFmtId="0" fontId="9" fillId="0" borderId="0" xfId="0" applyFont="1" applyProtection="1">
      <protection locked="0"/>
    </xf>
    <xf numFmtId="0" fontId="69" fillId="0" borderId="0" xfId="0" applyFont="1" applyProtection="1">
      <protection locked="0"/>
    </xf>
    <xf numFmtId="0" fontId="0" fillId="0" borderId="10" xfId="0" applyBorder="1"/>
    <xf numFmtId="0" fontId="70" fillId="0" borderId="10" xfId="0" applyFont="1" applyBorder="1"/>
    <xf numFmtId="0" fontId="70" fillId="0" borderId="0" xfId="0" applyFont="1"/>
    <xf numFmtId="0" fontId="70" fillId="0" borderId="38" xfId="0" quotePrefix="1" applyFont="1" applyBorder="1" applyProtection="1">
      <protection locked="0"/>
    </xf>
    <xf numFmtId="0" fontId="70" fillId="0" borderId="10" xfId="0" quotePrefix="1" applyFont="1" applyBorder="1" applyProtection="1">
      <protection locked="0"/>
    </xf>
    <xf numFmtId="0" fontId="70" fillId="0" borderId="10" xfId="0" applyFont="1" applyBorder="1" applyProtection="1">
      <protection locked="0"/>
    </xf>
    <xf numFmtId="0" fontId="70" fillId="0" borderId="10" xfId="0" applyFont="1" applyBorder="1" applyAlignment="1">
      <alignment horizontal="left" vertical="center" wrapText="1" indent="1"/>
    </xf>
    <xf numFmtId="49" fontId="1" fillId="0" borderId="0" xfId="0" applyNumberFormat="1" applyFont="1" applyAlignment="1" applyProtection="1">
      <alignment horizontal="left"/>
      <protection locked="0"/>
    </xf>
    <xf numFmtId="0" fontId="9" fillId="0" borderId="10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44" fontId="0" fillId="0" borderId="10" xfId="1" applyFont="1" applyBorder="1"/>
    <xf numFmtId="165" fontId="3" fillId="0" borderId="10" xfId="1" applyNumberFormat="1" applyFont="1" applyBorder="1" applyAlignment="1">
      <alignment horizontal="center" wrapText="1"/>
    </xf>
    <xf numFmtId="165" fontId="15" fillId="0" borderId="10" xfId="1" applyNumberFormat="1" applyFont="1" applyBorder="1" applyAlignment="1">
      <alignment horizontal="center" wrapText="1"/>
    </xf>
    <xf numFmtId="165" fontId="0" fillId="0" borderId="10" xfId="0" applyNumberFormat="1" applyBorder="1" applyAlignment="1">
      <alignment horizontal="left"/>
    </xf>
    <xf numFmtId="165" fontId="15" fillId="0" borderId="10" xfId="0" applyNumberFormat="1" applyFont="1" applyBorder="1" applyAlignment="1">
      <alignment horizontal="left"/>
    </xf>
    <xf numFmtId="165" fontId="15" fillId="0" borderId="10" xfId="1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 wrapText="1"/>
    </xf>
    <xf numFmtId="8" fontId="71" fillId="0" borderId="0" xfId="0" applyNumberFormat="1" applyFont="1"/>
    <xf numFmtId="0" fontId="3" fillId="0" borderId="0" xfId="0" applyFont="1" applyAlignment="1">
      <alignment horizontal="left" vertical="center" wrapText="1" shrinkToFit="1"/>
    </xf>
    <xf numFmtId="0" fontId="16" fillId="0" borderId="0" xfId="0" applyFont="1" applyAlignment="1">
      <alignment horizontal="center"/>
    </xf>
    <xf numFmtId="49" fontId="14" fillId="0" borderId="0" xfId="2" applyNumberForma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16" fillId="0" borderId="0" xfId="0" applyFont="1" applyAlignment="1">
      <alignment horizontal="left"/>
    </xf>
    <xf numFmtId="0" fontId="14" fillId="0" borderId="0" xfId="2" applyFill="1" applyAlignment="1" applyProtection="1"/>
    <xf numFmtId="0" fontId="0" fillId="0" borderId="0" xfId="0"/>
    <xf numFmtId="0" fontId="3" fillId="0" borderId="0" xfId="0" applyFont="1" applyAlignment="1">
      <alignment horizontal="left" vertical="top" wrapText="1" shrinkToFit="1"/>
    </xf>
    <xf numFmtId="0" fontId="42" fillId="0" borderId="0" xfId="0" applyFont="1" applyAlignment="1">
      <alignment horizontal="center" vertical="center"/>
    </xf>
    <xf numFmtId="4" fontId="47" fillId="0" borderId="0" xfId="6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4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center" wrapText="1"/>
    </xf>
    <xf numFmtId="37" fontId="30" fillId="0" borderId="30" xfId="4" quotePrefix="1" applyFont="1" applyBorder="1" applyAlignment="1">
      <alignment horizontal="center" vertical="center"/>
    </xf>
    <xf numFmtId="37" fontId="30" fillId="0" borderId="10" xfId="4" quotePrefix="1" applyFont="1" applyBorder="1" applyAlignment="1">
      <alignment horizontal="center" vertical="center"/>
    </xf>
    <xf numFmtId="37" fontId="29" fillId="0" borderId="43" xfId="4" applyFont="1" applyBorder="1" applyAlignment="1">
      <alignment horizontal="center" vertical="center"/>
    </xf>
    <xf numFmtId="37" fontId="29" fillId="0" borderId="19" xfId="4" applyFont="1" applyBorder="1" applyAlignment="1">
      <alignment horizontal="center" vertical="center"/>
    </xf>
    <xf numFmtId="37" fontId="30" fillId="0" borderId="42" xfId="4" quotePrefix="1" applyFont="1" applyBorder="1" applyAlignment="1">
      <alignment horizontal="center" vertical="center"/>
    </xf>
    <xf numFmtId="37" fontId="30" fillId="0" borderId="11" xfId="4" quotePrefix="1" applyFont="1" applyBorder="1" applyAlignment="1">
      <alignment horizontal="center" vertical="center"/>
    </xf>
    <xf numFmtId="37" fontId="30" fillId="0" borderId="31" xfId="4" quotePrefix="1" applyFont="1" applyBorder="1" applyAlignment="1">
      <alignment horizontal="center" vertical="center"/>
    </xf>
    <xf numFmtId="37" fontId="30" fillId="0" borderId="23" xfId="4" quotePrefix="1" applyFont="1" applyBorder="1" applyAlignment="1">
      <alignment horizontal="center" vertical="center"/>
    </xf>
    <xf numFmtId="37" fontId="29" fillId="0" borderId="42" xfId="4" applyFont="1" applyBorder="1" applyAlignment="1">
      <alignment horizontal="center" vertical="center"/>
    </xf>
    <xf numFmtId="37" fontId="29" fillId="0" borderId="11" xfId="4" applyFont="1" applyBorder="1" applyAlignment="1">
      <alignment horizontal="center" vertical="center"/>
    </xf>
    <xf numFmtId="37" fontId="29" fillId="0" borderId="12" xfId="4" applyFont="1" applyBorder="1" applyAlignment="1">
      <alignment horizontal="center" vertical="center"/>
    </xf>
    <xf numFmtId="0" fontId="9" fillId="10" borderId="46" xfId="0" applyFont="1" applyFill="1" applyBorder="1" applyAlignment="1">
      <alignment horizontal="center"/>
    </xf>
    <xf numFmtId="9" fontId="31" fillId="0" borderId="0" xfId="5" applyFont="1" applyFill="1" applyBorder="1" applyAlignment="1">
      <alignment horizontal="center"/>
    </xf>
    <xf numFmtId="9" fontId="31" fillId="0" borderId="8" xfId="5" applyFont="1" applyFill="1" applyBorder="1" applyAlignment="1">
      <alignment horizontal="center"/>
    </xf>
    <xf numFmtId="37" fontId="29" fillId="0" borderId="44" xfId="4" applyFont="1" applyBorder="1" applyAlignment="1">
      <alignment horizontal="center" vertical="center"/>
    </xf>
    <xf numFmtId="37" fontId="29" fillId="0" borderId="13" xfId="4" applyFont="1" applyBorder="1" applyAlignment="1">
      <alignment horizontal="center" vertical="center"/>
    </xf>
    <xf numFmtId="37" fontId="29" fillId="0" borderId="14" xfId="4" applyFont="1" applyBorder="1" applyAlignment="1">
      <alignment horizontal="center" vertical="center"/>
    </xf>
    <xf numFmtId="37" fontId="29" fillId="0" borderId="45" xfId="4" applyFont="1" applyBorder="1" applyAlignment="1">
      <alignment horizontal="center" vertical="center"/>
    </xf>
    <xf numFmtId="37" fontId="29" fillId="0" borderId="32" xfId="4" applyFont="1" applyBorder="1" applyAlignment="1">
      <alignment horizontal="center" vertical="center"/>
    </xf>
    <xf numFmtId="9" fontId="20" fillId="0" borderId="0" xfId="5" applyFont="1" applyFill="1" applyBorder="1" applyAlignment="1">
      <alignment horizontal="left"/>
    </xf>
    <xf numFmtId="37" fontId="30" fillId="0" borderId="31" xfId="4" applyFont="1" applyBorder="1" applyAlignment="1">
      <alignment horizontal="center" vertical="center"/>
    </xf>
    <xf numFmtId="9" fontId="31" fillId="0" borderId="3" xfId="5" applyFont="1" applyFill="1" applyBorder="1" applyAlignment="1">
      <alignment horizontal="left"/>
    </xf>
    <xf numFmtId="0" fontId="31" fillId="0" borderId="0" xfId="0" applyFont="1" applyAlignment="1">
      <alignment horizontal="center"/>
    </xf>
    <xf numFmtId="2" fontId="31" fillId="0" borderId="0" xfId="5" applyNumberFormat="1" applyFont="1" applyFill="1" applyBorder="1" applyAlignment="1">
      <alignment horizontal="center"/>
    </xf>
    <xf numFmtId="37" fontId="29" fillId="0" borderId="3" xfId="4" applyFont="1" applyBorder="1" applyAlignment="1">
      <alignment horizontal="center" vertical="center"/>
    </xf>
    <xf numFmtId="37" fontId="29" fillId="0" borderId="0" xfId="4" applyFont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53" xfId="0" applyFont="1" applyBorder="1" applyAlignment="1">
      <alignment horizontal="center"/>
    </xf>
    <xf numFmtId="0" fontId="29" fillId="0" borderId="54" xfId="0" applyFont="1" applyBorder="1" applyAlignment="1">
      <alignment horizontal="center"/>
    </xf>
    <xf numFmtId="0" fontId="29" fillId="0" borderId="55" xfId="0" applyFont="1" applyBorder="1" applyAlignment="1">
      <alignment horizontal="center"/>
    </xf>
    <xf numFmtId="0" fontId="32" fillId="0" borderId="0" xfId="0" applyFont="1" applyAlignment="1">
      <alignment horizontal="left" wrapText="1"/>
    </xf>
    <xf numFmtId="9" fontId="17" fillId="0" borderId="0" xfId="5" applyFont="1" applyFill="1" applyBorder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37" fontId="30" fillId="6" borderId="30" xfId="4" quotePrefix="1" applyFont="1" applyFill="1" applyBorder="1" applyAlignment="1">
      <alignment horizontal="center" vertical="center"/>
    </xf>
    <xf numFmtId="37" fontId="30" fillId="6" borderId="10" xfId="4" quotePrefix="1" applyFont="1" applyFill="1" applyBorder="1" applyAlignment="1">
      <alignment horizontal="center" vertical="center"/>
    </xf>
    <xf numFmtId="37" fontId="30" fillId="6" borderId="42" xfId="4" quotePrefix="1" applyFont="1" applyFill="1" applyBorder="1" applyAlignment="1">
      <alignment horizontal="center" vertical="center"/>
    </xf>
    <xf numFmtId="37" fontId="30" fillId="6" borderId="11" xfId="4" quotePrefix="1" applyFont="1" applyFill="1" applyBorder="1" applyAlignment="1">
      <alignment horizontal="center" vertical="center"/>
    </xf>
    <xf numFmtId="37" fontId="30" fillId="6" borderId="31" xfId="4" applyFont="1" applyFill="1" applyBorder="1" applyAlignment="1">
      <alignment horizontal="center" vertical="center"/>
    </xf>
    <xf numFmtId="37" fontId="30" fillId="6" borderId="23" xfId="4" quotePrefix="1" applyFont="1" applyFill="1" applyBorder="1" applyAlignment="1">
      <alignment horizontal="center" vertical="center"/>
    </xf>
    <xf numFmtId="37" fontId="30" fillId="6" borderId="47" xfId="4" quotePrefix="1" applyFont="1" applyFill="1" applyBorder="1" applyAlignment="1">
      <alignment horizontal="center" vertical="center"/>
    </xf>
    <xf numFmtId="37" fontId="30" fillId="6" borderId="16" xfId="4" quotePrefix="1" applyFont="1" applyFill="1" applyBorder="1" applyAlignment="1">
      <alignment horizontal="center" vertical="center"/>
    </xf>
    <xf numFmtId="37" fontId="30" fillId="0" borderId="47" xfId="4" quotePrefix="1" applyFont="1" applyBorder="1" applyAlignment="1">
      <alignment horizontal="center" vertical="center"/>
    </xf>
    <xf numFmtId="37" fontId="30" fillId="0" borderId="16" xfId="4" quotePrefix="1" applyFont="1" applyBorder="1" applyAlignment="1">
      <alignment horizontal="center" vertical="center"/>
    </xf>
    <xf numFmtId="37" fontId="29" fillId="0" borderId="26" xfId="4" applyFont="1" applyBorder="1" applyAlignment="1">
      <alignment horizontal="center" vertical="center"/>
    </xf>
    <xf numFmtId="37" fontId="29" fillId="0" borderId="27" xfId="4" applyFont="1" applyBorder="1" applyAlignment="1">
      <alignment horizontal="center" vertical="center"/>
    </xf>
    <xf numFmtId="37" fontId="30" fillId="6" borderId="44" xfId="4" quotePrefix="1" applyFont="1" applyFill="1" applyBorder="1" applyAlignment="1">
      <alignment horizontal="center" vertical="center"/>
    </xf>
    <xf numFmtId="37" fontId="30" fillId="6" borderId="13" xfId="4" quotePrefix="1" applyFont="1" applyFill="1" applyBorder="1" applyAlignment="1">
      <alignment horizontal="center" vertical="center"/>
    </xf>
    <xf numFmtId="37" fontId="29" fillId="0" borderId="2" xfId="4" applyFont="1" applyBorder="1" applyAlignment="1">
      <alignment horizontal="center" vertical="center"/>
    </xf>
    <xf numFmtId="37" fontId="29" fillId="0" borderId="5" xfId="4" applyFont="1" applyBorder="1" applyAlignment="1">
      <alignment horizontal="center" vertical="center"/>
    </xf>
    <xf numFmtId="165" fontId="30" fillId="0" borderId="30" xfId="1" applyNumberFormat="1" applyFont="1" applyFill="1" applyBorder="1" applyAlignment="1">
      <alignment horizontal="center" vertical="center"/>
    </xf>
    <xf numFmtId="165" fontId="30" fillId="0" borderId="10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165" fontId="30" fillId="0" borderId="31" xfId="1" applyNumberFormat="1" applyFont="1" applyFill="1" applyBorder="1" applyAlignment="1">
      <alignment horizontal="center" vertical="center"/>
    </xf>
    <xf numFmtId="165" fontId="30" fillId="0" borderId="23" xfId="1" applyNumberFormat="1" applyFont="1" applyFill="1" applyBorder="1" applyAlignment="1">
      <alignment horizontal="center" vertical="center"/>
    </xf>
    <xf numFmtId="49" fontId="7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67" fillId="0" borderId="0" xfId="0" applyFont="1" applyAlignment="1">
      <alignment horizontal="left" vertical="center"/>
    </xf>
    <xf numFmtId="166" fontId="22" fillId="11" borderId="0" xfId="5" applyNumberFormat="1" applyFont="1" applyFill="1" applyBorder="1" applyAlignment="1">
      <alignment horizontal="center"/>
    </xf>
    <xf numFmtId="44" fontId="2" fillId="11" borderId="0" xfId="0" applyNumberFormat="1" applyFont="1" applyFill="1" applyAlignment="1">
      <alignment horizontal="center"/>
    </xf>
    <xf numFmtId="166" fontId="68" fillId="11" borderId="0" xfId="5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6" applyFont="1" applyAlignment="1">
      <alignment horizontal="left" vertical="center" wrapText="1" shrinkToFit="1"/>
    </xf>
    <xf numFmtId="44" fontId="46" fillId="3" borderId="48" xfId="1" applyFont="1" applyFill="1" applyBorder="1" applyAlignment="1">
      <alignment horizontal="right" vertical="center"/>
    </xf>
    <xf numFmtId="44" fontId="46" fillId="3" borderId="49" xfId="1" applyFont="1" applyFill="1" applyBorder="1" applyAlignment="1">
      <alignment horizontal="right" vertical="center"/>
    </xf>
    <xf numFmtId="44" fontId="44" fillId="2" borderId="48" xfId="1" applyFont="1" applyFill="1" applyBorder="1" applyAlignment="1">
      <alignment horizontal="center" vertical="center"/>
    </xf>
    <xf numFmtId="44" fontId="44" fillId="2" borderId="49" xfId="1" applyFont="1" applyFill="1" applyBorder="1" applyAlignment="1">
      <alignment horizontal="center" vertical="center"/>
    </xf>
    <xf numFmtId="9" fontId="44" fillId="2" borderId="48" xfId="5" applyFont="1" applyFill="1" applyBorder="1" applyAlignment="1">
      <alignment horizontal="center" vertical="center"/>
    </xf>
    <xf numFmtId="9" fontId="44" fillId="2" borderId="49" xfId="5" applyFont="1" applyFill="1" applyBorder="1" applyAlignment="1">
      <alignment horizontal="center" vertical="center"/>
    </xf>
    <xf numFmtId="44" fontId="44" fillId="2" borderId="48" xfId="1" applyFont="1" applyFill="1" applyBorder="1" applyAlignment="1">
      <alignment horizontal="right" vertical="center"/>
    </xf>
    <xf numFmtId="44" fontId="44" fillId="2" borderId="49" xfId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9" fontId="46" fillId="3" borderId="48" xfId="5" applyFont="1" applyFill="1" applyBorder="1" applyAlignment="1">
      <alignment horizontal="center" vertical="center"/>
    </xf>
    <xf numFmtId="9" fontId="46" fillId="3" borderId="49" xfId="5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 shrinkToFit="1"/>
    </xf>
    <xf numFmtId="0" fontId="11" fillId="0" borderId="0" xfId="0" applyFont="1" applyAlignment="1">
      <alignment horizontal="left" vertical="top" wrapText="1" shrinkToFi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 applyProtection="1">
      <alignment horizontal="left" vertical="top" wrapText="1" shrinkToFit="1"/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 shrinkToFit="1"/>
    </xf>
  </cellXfs>
  <cellStyles count="7">
    <cellStyle name="Currency" xfId="1" builtinId="4"/>
    <cellStyle name="Hyperlink" xfId="2" builtinId="8"/>
    <cellStyle name="Normal" xfId="0" builtinId="0"/>
    <cellStyle name="Normal 2" xfId="3" xr:uid="{00000000-0005-0000-0000-000003000000}"/>
    <cellStyle name="Normal 3" xfId="6" xr:uid="{00000000-0005-0000-0000-000004000000}"/>
    <cellStyle name="Normal_2005CDS" xfId="4" xr:uid="{00000000-0005-0000-0000-000005000000}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1521" name="Line 2">
          <a:extLst>
            <a:ext uri="{FF2B5EF4-FFF2-40B4-BE49-F238E27FC236}">
              <a16:creationId xmlns:a16="http://schemas.microsoft.com/office/drawing/2014/main" id="{5033E356-F0E0-44A3-92C5-306E27BFEF6C}"/>
            </a:ext>
          </a:extLst>
        </xdr:cNvPr>
        <xdr:cNvSpPr>
          <a:spLocks noChangeShapeType="1"/>
        </xdr:cNvSpPr>
      </xdr:nvSpPr>
      <xdr:spPr bwMode="auto">
        <a:xfrm>
          <a:off x="0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723900</xdr:colOff>
      <xdr:row>0</xdr:row>
      <xdr:rowOff>47625</xdr:rowOff>
    </xdr:from>
    <xdr:to>
      <xdr:col>1</xdr:col>
      <xdr:colOff>1247775</xdr:colOff>
      <xdr:row>0</xdr:row>
      <xdr:rowOff>361950</xdr:rowOff>
    </xdr:to>
    <xdr:pic>
      <xdr:nvPicPr>
        <xdr:cNvPr id="1522" name="Picture 3" descr="FDLOGO-121602">
          <a:extLst>
            <a:ext uri="{FF2B5EF4-FFF2-40B4-BE49-F238E27FC236}">
              <a16:creationId xmlns:a16="http://schemas.microsoft.com/office/drawing/2014/main" id="{571ABE34-03DB-4588-A869-2DE4AC0E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47625"/>
          <a:ext cx="523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0</xdr:row>
      <xdr:rowOff>47625</xdr:rowOff>
    </xdr:from>
    <xdr:to>
      <xdr:col>3</xdr:col>
      <xdr:colOff>447675</xdr:colOff>
      <xdr:row>0</xdr:row>
      <xdr:rowOff>438150</xdr:rowOff>
    </xdr:to>
    <xdr:pic>
      <xdr:nvPicPr>
        <xdr:cNvPr id="15808" name="Picture 3" descr="FDLOGO-121602">
          <a:extLst>
            <a:ext uri="{FF2B5EF4-FFF2-40B4-BE49-F238E27FC236}">
              <a16:creationId xmlns:a16="http://schemas.microsoft.com/office/drawing/2014/main" id="{60BB248B-B1C6-4BCA-A838-7AC1815F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762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1609725</xdr:colOff>
      <xdr:row>0</xdr:row>
      <xdr:rowOff>66675</xdr:rowOff>
    </xdr:from>
    <xdr:to>
      <xdr:col>1</xdr:col>
      <xdr:colOff>2133600</xdr:colOff>
      <xdr:row>0</xdr:row>
      <xdr:rowOff>381000</xdr:rowOff>
    </xdr:to>
    <xdr:pic>
      <xdr:nvPicPr>
        <xdr:cNvPr id="15809" name="Picture 3" descr="FDLOGO-121602">
          <a:extLst>
            <a:ext uri="{FF2B5EF4-FFF2-40B4-BE49-F238E27FC236}">
              <a16:creationId xmlns:a16="http://schemas.microsoft.com/office/drawing/2014/main" id="{2591844D-55F5-4614-B588-CFA25F4F2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66675"/>
          <a:ext cx="523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1019175</xdr:colOff>
      <xdr:row>35</xdr:row>
      <xdr:rowOff>9525</xdr:rowOff>
    </xdr:to>
    <xdr:sp macro="" textlink="">
      <xdr:nvSpPr>
        <xdr:cNvPr id="15810" name="Picture 2" descr="https://webmail.flodraulicgroup.com/owa/attachment.ashx?id=RgAAAABrsJ51xB5dTqzVNItVPx1bBwCscDeMFsDwSZyrFQHidLgBAAAAHw84AACIbAAXxAe7RI3YS9DeE3ZUAAGlsFCQAAAJ&amp;attcnt=1&amp;attid0=BAABAAAA&amp;attcid0=aW1hZ2UwMDIucG5n%400A2CE1862F7B4F5EF4AE1A979F18ABA0">
          <a:extLst>
            <a:ext uri="{FF2B5EF4-FFF2-40B4-BE49-F238E27FC236}">
              <a16:creationId xmlns:a16="http://schemas.microsoft.com/office/drawing/2014/main" id="{11619A26-C8D3-4D07-B000-546DC7F80EC5}"/>
            </a:ext>
          </a:extLst>
        </xdr:cNvPr>
        <xdr:cNvSpPr>
          <a:spLocks noChangeAspect="1" noChangeArrowheads="1"/>
        </xdr:cNvSpPr>
      </xdr:nvSpPr>
      <xdr:spPr bwMode="auto">
        <a:xfrm>
          <a:off x="247650" y="6353175"/>
          <a:ext cx="10191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120027</xdr:colOff>
      <xdr:row>4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90B1D55F-F9A5-4BBE-877C-576660131992}"/>
            </a:ext>
          </a:extLst>
        </xdr:cNvPr>
        <xdr:cNvSpPr txBox="1">
          <a:spLocks noChangeArrowheads="1"/>
        </xdr:cNvSpPr>
      </xdr:nvSpPr>
      <xdr:spPr bwMode="auto">
        <a:xfrm>
          <a:off x="447675" y="771525"/>
          <a:ext cx="3025152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/>
            </a:rPr>
            <a:t>Sensor P/N: Cox, Fxxx, FLxx, Ixxx, Oxxx, MYxx, Uxxx, Sensor Accessories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57150</xdr:rowOff>
    </xdr:from>
    <xdr:to>
      <xdr:col>1</xdr:col>
      <xdr:colOff>1066800</xdr:colOff>
      <xdr:row>0</xdr:row>
      <xdr:rowOff>352425</xdr:rowOff>
    </xdr:to>
    <xdr:pic>
      <xdr:nvPicPr>
        <xdr:cNvPr id="4651" name="Picture 3" descr="FDLOGO-121602">
          <a:extLst>
            <a:ext uri="{FF2B5EF4-FFF2-40B4-BE49-F238E27FC236}">
              <a16:creationId xmlns:a16="http://schemas.microsoft.com/office/drawing/2014/main" id="{A752D6D0-6B67-41E4-9EF4-A7B0135A9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57150"/>
          <a:ext cx="4953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571500</xdr:colOff>
      <xdr:row>81</xdr:row>
      <xdr:rowOff>57150</xdr:rowOff>
    </xdr:from>
    <xdr:to>
      <xdr:col>1</xdr:col>
      <xdr:colOff>1095375</xdr:colOff>
      <xdr:row>82</xdr:row>
      <xdr:rowOff>28575</xdr:rowOff>
    </xdr:to>
    <xdr:pic>
      <xdr:nvPicPr>
        <xdr:cNvPr id="4652" name="Picture 4" descr="FDLOGO-121602">
          <a:extLst>
            <a:ext uri="{FF2B5EF4-FFF2-40B4-BE49-F238E27FC236}">
              <a16:creationId xmlns:a16="http://schemas.microsoft.com/office/drawing/2014/main" id="{58212835-C77F-4AE2-ACDA-3BC3370F1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4859000"/>
          <a:ext cx="523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552450</xdr:colOff>
      <xdr:row>32</xdr:row>
      <xdr:rowOff>47625</xdr:rowOff>
    </xdr:from>
    <xdr:to>
      <xdr:col>1</xdr:col>
      <xdr:colOff>1076325</xdr:colOff>
      <xdr:row>33</xdr:row>
      <xdr:rowOff>19050</xdr:rowOff>
    </xdr:to>
    <xdr:pic>
      <xdr:nvPicPr>
        <xdr:cNvPr id="4654" name="Picture 4" descr="FDLOGO-121602">
          <a:extLst>
            <a:ext uri="{FF2B5EF4-FFF2-40B4-BE49-F238E27FC236}">
              <a16:creationId xmlns:a16="http://schemas.microsoft.com/office/drawing/2014/main" id="{11C89630-0742-47EB-8370-068565C0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6610350"/>
          <a:ext cx="523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berger@turnpack.com%20" TargetMode="External"/><Relationship Id="rId2" Type="http://schemas.openxmlformats.org/officeDocument/2006/relationships/hyperlink" Target="mailto:thaynes@flodraulicgroup.com" TargetMode="External"/><Relationship Id="rId1" Type="http://schemas.openxmlformats.org/officeDocument/2006/relationships/hyperlink" Target="mailto:mmiranda@flodraulicgroup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erandall@flodraulicgroup.com" TargetMode="External"/><Relationship Id="rId1" Type="http://schemas.openxmlformats.org/officeDocument/2006/relationships/hyperlink" Target="mailto:mmiranda@flodraulicgroup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dstokes@flodraulicgroup.com" TargetMode="External"/><Relationship Id="rId2" Type="http://schemas.openxmlformats.org/officeDocument/2006/relationships/hyperlink" Target="mailto:cmann@flodraulicgroup.com" TargetMode="External"/><Relationship Id="rId1" Type="http://schemas.openxmlformats.org/officeDocument/2006/relationships/hyperlink" Target="mailto:mmiranda@flodraulicgroup.com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  <pageSetUpPr fitToPage="1"/>
  </sheetPr>
  <dimension ref="A1:H34"/>
  <sheetViews>
    <sheetView showGridLines="0" tabSelected="1" workbookViewId="0">
      <selection activeCell="F13" sqref="F13"/>
    </sheetView>
  </sheetViews>
  <sheetFormatPr defaultRowHeight="13.2" x14ac:dyDescent="0.25"/>
  <cols>
    <col min="1" max="1" width="6.33203125" customWidth="1"/>
    <col min="2" max="2" width="25.6640625" style="5" bestFit="1" customWidth="1"/>
    <col min="3" max="3" width="27.33203125" customWidth="1"/>
    <col min="4" max="4" width="5.6640625" customWidth="1"/>
    <col min="5" max="5" width="11.44140625" bestFit="1" customWidth="1"/>
    <col min="6" max="6" width="22.77734375" bestFit="1" customWidth="1"/>
    <col min="7" max="7" width="8.44140625" bestFit="1" customWidth="1"/>
    <col min="8" max="8" width="10" customWidth="1"/>
  </cols>
  <sheetData>
    <row r="1" spans="1:8" ht="35.25" customHeight="1" x14ac:dyDescent="0.25">
      <c r="A1" s="515" t="s">
        <v>31</v>
      </c>
      <c r="B1" s="515"/>
      <c r="C1" s="515"/>
      <c r="D1" s="515"/>
      <c r="E1" s="515"/>
      <c r="F1" s="515"/>
      <c r="G1" s="515"/>
      <c r="H1" s="515"/>
    </row>
    <row r="2" spans="1:8" ht="18" customHeight="1" x14ac:dyDescent="0.3">
      <c r="A2" s="518" t="s">
        <v>32</v>
      </c>
      <c r="B2" s="518"/>
      <c r="C2" s="358"/>
      <c r="D2" s="358"/>
      <c r="E2" s="372" t="s">
        <v>0</v>
      </c>
      <c r="F2" s="373" t="s">
        <v>267</v>
      </c>
      <c r="G2" s="358"/>
    </row>
    <row r="3" spans="1:8" x14ac:dyDescent="0.25">
      <c r="A3" s="518"/>
      <c r="B3" s="518"/>
      <c r="C3" s="367" t="s">
        <v>1</v>
      </c>
      <c r="D3" s="367"/>
      <c r="E3" s="360" t="s">
        <v>2</v>
      </c>
      <c r="F3" s="77">
        <v>46170</v>
      </c>
      <c r="G3" s="367"/>
      <c r="H3" s="7"/>
    </row>
    <row r="4" spans="1:8" ht="15.6" x14ac:dyDescent="0.3">
      <c r="A4" s="9" t="s">
        <v>8</v>
      </c>
      <c r="B4" s="371" t="s">
        <v>264</v>
      </c>
      <c r="C4" s="371"/>
      <c r="D4" s="374"/>
      <c r="E4" s="360" t="s">
        <v>9</v>
      </c>
      <c r="F4" s="77">
        <v>46201</v>
      </c>
      <c r="G4" s="367"/>
      <c r="H4" s="7"/>
    </row>
    <row r="5" spans="1:8" ht="15.6" x14ac:dyDescent="0.3">
      <c r="A5" s="7"/>
      <c r="B5" s="396"/>
      <c r="C5" s="396"/>
      <c r="D5" s="367"/>
      <c r="E5" s="367"/>
      <c r="F5" s="517"/>
      <c r="G5" s="517"/>
      <c r="H5" s="7"/>
    </row>
    <row r="6" spans="1:8" ht="15.75" customHeight="1" x14ac:dyDescent="0.25">
      <c r="A6" s="7"/>
      <c r="B6" s="396"/>
      <c r="C6" s="396"/>
      <c r="D6" s="375"/>
      <c r="E6" s="366" t="s">
        <v>4</v>
      </c>
      <c r="F6" s="510" t="s">
        <v>263</v>
      </c>
      <c r="G6" s="510"/>
      <c r="H6" s="7"/>
    </row>
    <row r="7" spans="1:8" x14ac:dyDescent="0.25">
      <c r="A7" s="9" t="s">
        <v>3</v>
      </c>
      <c r="B7" s="494" t="s">
        <v>266</v>
      </c>
      <c r="C7" s="396"/>
      <c r="D7" s="375"/>
      <c r="E7" s="366" t="s">
        <v>27</v>
      </c>
      <c r="F7" s="512" t="s">
        <v>265</v>
      </c>
      <c r="G7" s="513"/>
      <c r="H7" s="7"/>
    </row>
    <row r="8" spans="1:8" ht="5.25" customHeight="1" x14ac:dyDescent="0.25">
      <c r="A8" s="7"/>
      <c r="B8" s="348"/>
      <c r="C8" s="348"/>
      <c r="D8" s="347"/>
      <c r="E8" s="7"/>
      <c r="F8" s="509"/>
      <c r="G8" s="510"/>
      <c r="H8" s="7"/>
    </row>
    <row r="9" spans="1:8" x14ac:dyDescent="0.25">
      <c r="A9" s="7" t="s">
        <v>5</v>
      </c>
      <c r="B9" s="343"/>
      <c r="C9" s="7"/>
      <c r="D9" s="7"/>
      <c r="E9" s="7"/>
      <c r="F9" s="7"/>
      <c r="G9" s="409" t="s">
        <v>25</v>
      </c>
      <c r="H9" s="7"/>
    </row>
    <row r="10" spans="1:8" x14ac:dyDescent="0.25">
      <c r="A10" s="10"/>
      <c r="B10" s="408"/>
      <c r="C10" s="10"/>
      <c r="D10" s="10"/>
      <c r="E10" s="336" t="s">
        <v>10</v>
      </c>
      <c r="F10" s="336" t="s">
        <v>12</v>
      </c>
      <c r="G10" s="409" t="s">
        <v>51</v>
      </c>
      <c r="H10" s="409" t="s">
        <v>212</v>
      </c>
    </row>
    <row r="11" spans="1:8" s="2" customFormat="1" x14ac:dyDescent="0.25">
      <c r="A11" s="495" t="s">
        <v>6</v>
      </c>
      <c r="B11" s="495" t="s">
        <v>23</v>
      </c>
      <c r="C11" s="495" t="s">
        <v>7</v>
      </c>
      <c r="D11" s="495" t="s">
        <v>24</v>
      </c>
      <c r="E11" s="495" t="s">
        <v>11</v>
      </c>
      <c r="F11" s="495" t="s">
        <v>11</v>
      </c>
      <c r="G11" s="496">
        <f>F3</f>
        <v>46170</v>
      </c>
      <c r="H11" s="497" t="s">
        <v>205</v>
      </c>
    </row>
    <row r="12" spans="1:8" ht="25.2" customHeight="1" x14ac:dyDescent="0.25">
      <c r="A12" s="423">
        <v>1</v>
      </c>
      <c r="B12" t="s">
        <v>268</v>
      </c>
      <c r="C12" s="505" t="s">
        <v>269</v>
      </c>
      <c r="D12" s="498">
        <v>2</v>
      </c>
      <c r="E12" s="506">
        <v>168</v>
      </c>
      <c r="F12" s="499">
        <v>336</v>
      </c>
      <c r="G12" s="500"/>
      <c r="H12" s="500"/>
    </row>
    <row r="13" spans="1:8" x14ac:dyDescent="0.25">
      <c r="A13" s="423"/>
      <c r="B13" s="502"/>
      <c r="C13" s="503"/>
      <c r="D13" s="498"/>
      <c r="E13" s="499" t="s">
        <v>196</v>
      </c>
      <c r="F13" s="499">
        <f>SUM(F12:F12)</f>
        <v>336</v>
      </c>
      <c r="G13" s="504"/>
      <c r="H13" s="501"/>
    </row>
    <row r="14" spans="1:8" ht="13.5" customHeight="1" x14ac:dyDescent="0.25">
      <c r="A14" s="59" t="s">
        <v>26</v>
      </c>
      <c r="B14" s="519"/>
      <c r="C14" s="519"/>
      <c r="D14" s="519"/>
      <c r="E14" s="519"/>
      <c r="F14" s="519"/>
      <c r="G14" s="519"/>
      <c r="H14" s="519"/>
    </row>
    <row r="15" spans="1:8" x14ac:dyDescent="0.25">
      <c r="A15" s="4" t="s">
        <v>28</v>
      </c>
      <c r="B15" s="60" t="s">
        <v>128</v>
      </c>
      <c r="C15" s="9"/>
      <c r="D15" s="9"/>
      <c r="E15" s="4"/>
    </row>
    <row r="16" spans="1:8" ht="20.25" customHeight="1" x14ac:dyDescent="0.25">
      <c r="A16" s="520"/>
      <c r="B16" s="520"/>
      <c r="C16" s="520"/>
      <c r="D16" s="520"/>
      <c r="E16" s="520"/>
      <c r="F16" s="520"/>
      <c r="G16" s="520"/>
      <c r="H16" s="520"/>
    </row>
    <row r="17" spans="1:8" x14ac:dyDescent="0.25">
      <c r="A17" s="7" t="s">
        <v>43</v>
      </c>
      <c r="B17" s="7"/>
      <c r="C17" s="7"/>
      <c r="D17" s="350"/>
      <c r="G17" s="7"/>
      <c r="H17" s="7"/>
    </row>
    <row r="18" spans="1:8" ht="12" customHeight="1" x14ac:dyDescent="0.25">
      <c r="A18" s="367"/>
      <c r="B18" s="367"/>
      <c r="C18" s="367"/>
      <c r="D18" s="368"/>
      <c r="E18" s="367"/>
      <c r="F18" s="367"/>
      <c r="G18" s="367"/>
      <c r="H18" s="367"/>
    </row>
    <row r="19" spans="1:8" ht="23.25" customHeight="1" x14ac:dyDescent="0.45">
      <c r="A19" s="486" t="s">
        <v>244</v>
      </c>
      <c r="B19" s="367"/>
      <c r="C19" s="367"/>
      <c r="D19" s="516" t="s">
        <v>232</v>
      </c>
      <c r="E19" s="516"/>
      <c r="F19" s="516"/>
      <c r="G19" s="367"/>
      <c r="H19" s="367"/>
    </row>
    <row r="20" spans="1:8" x14ac:dyDescent="0.25">
      <c r="A20" s="367" t="s">
        <v>244</v>
      </c>
      <c r="B20" s="367"/>
      <c r="C20" s="367"/>
      <c r="D20" s="480" t="s">
        <v>232</v>
      </c>
      <c r="E20" s="480"/>
      <c r="F20" s="480"/>
      <c r="G20" s="367"/>
      <c r="H20" s="367"/>
    </row>
    <row r="21" spans="1:8" x14ac:dyDescent="0.25">
      <c r="A21" s="367" t="s">
        <v>231</v>
      </c>
      <c r="B21" s="367"/>
      <c r="C21" s="367"/>
      <c r="D21" s="480" t="s">
        <v>195</v>
      </c>
      <c r="E21" s="480"/>
      <c r="F21" s="480"/>
      <c r="G21" s="367"/>
      <c r="H21" s="367"/>
    </row>
    <row r="22" spans="1:8" x14ac:dyDescent="0.25">
      <c r="A22" s="369" t="s">
        <v>44</v>
      </c>
      <c r="B22" s="479" t="s">
        <v>245</v>
      </c>
      <c r="C22" s="485"/>
      <c r="D22" s="481" t="s">
        <v>233</v>
      </c>
      <c r="E22" s="481"/>
      <c r="F22" s="480"/>
      <c r="G22" s="358"/>
      <c r="H22" s="358"/>
    </row>
    <row r="23" spans="1:8" x14ac:dyDescent="0.25">
      <c r="A23" s="369" t="s">
        <v>45</v>
      </c>
      <c r="B23" s="370" t="s">
        <v>246</v>
      </c>
      <c r="C23" s="367"/>
      <c r="D23" s="482" t="s">
        <v>234</v>
      </c>
      <c r="E23" s="480"/>
      <c r="F23" s="480"/>
      <c r="G23" s="367"/>
      <c r="H23" s="367"/>
    </row>
    <row r="24" spans="1:8" ht="8.25" customHeight="1" x14ac:dyDescent="0.25">
      <c r="A24" s="369"/>
      <c r="B24" s="370"/>
      <c r="C24" s="367"/>
      <c r="D24" s="393"/>
      <c r="E24" s="367"/>
      <c r="F24" s="367"/>
      <c r="G24" s="367"/>
      <c r="H24" s="367"/>
    </row>
    <row r="25" spans="1:8" ht="24" customHeight="1" x14ac:dyDescent="0.25">
      <c r="A25" s="424" t="s">
        <v>35</v>
      </c>
      <c r="B25" s="507" t="str">
        <f>"Please place your purchase order in writing and reference this proposal number "&amp;$F$2&amp;" when placing your order. This proposal supersedes all others and is valid for thirty days."</f>
        <v>Please place your purchase order in writing and reference this proposal number THAYNES5282026 when placing your order. This proposal supersedes all others and is valid for thirty days.</v>
      </c>
      <c r="C25" s="507"/>
      <c r="D25" s="507"/>
      <c r="E25" s="507"/>
      <c r="F25" s="507"/>
      <c r="G25" s="507"/>
      <c r="H25" s="507"/>
    </row>
    <row r="26" spans="1:8" x14ac:dyDescent="0.25">
      <c r="A26" s="424" t="s">
        <v>37</v>
      </c>
      <c r="B26" s="514" t="str">
        <f>Terms!B6</f>
        <v xml:space="preserve">Cancellation: Cancellation of this order in whole or part will result in cancellation charges. Details are available upon request. </v>
      </c>
      <c r="C26" s="514"/>
      <c r="D26" s="514"/>
      <c r="E26" s="514"/>
      <c r="F26" s="514"/>
      <c r="G26" s="514"/>
      <c r="H26" s="514"/>
    </row>
    <row r="27" spans="1:8" ht="12" customHeight="1" x14ac:dyDescent="0.25">
      <c r="A27" s="424" t="s">
        <v>39</v>
      </c>
      <c r="B27" s="507" t="str">
        <f>Terms!B11</f>
        <v>Flodraulic Group reserves the right to withdraw this quote.</v>
      </c>
      <c r="C27" s="507"/>
      <c r="D27" s="507"/>
      <c r="E27" s="507"/>
      <c r="F27" s="507"/>
      <c r="G27" s="507"/>
      <c r="H27" s="1"/>
    </row>
    <row r="28" spans="1:8" ht="34.5" customHeight="1" x14ac:dyDescent="0.25">
      <c r="A28" s="424" t="s">
        <v>40</v>
      </c>
      <c r="B28" s="514" t="str">
        <f>Terms!B7</f>
        <v xml:space="preserve">Returned goods- Stocked items shall be subject to 25% restocking charge. Customer is responsible for all freight charges. Some products in this proposal may be made to order or specialty items. Made to order or specialty components are non-returnable. Details are available upon request. </v>
      </c>
      <c r="C28" s="514"/>
      <c r="D28" s="514"/>
      <c r="E28" s="514"/>
      <c r="F28" s="514"/>
      <c r="G28" s="514"/>
      <c r="H28" s="514"/>
    </row>
    <row r="29" spans="1:8" x14ac:dyDescent="0.25">
      <c r="A29" s="424" t="s">
        <v>41</v>
      </c>
      <c r="B29" s="507" t="s">
        <v>208</v>
      </c>
      <c r="C29" s="507"/>
      <c r="D29" s="507"/>
      <c r="E29" s="507"/>
      <c r="F29" s="507"/>
      <c r="G29" s="507"/>
    </row>
    <row r="30" spans="1:8" ht="18.75" customHeight="1" x14ac:dyDescent="0.25">
      <c r="A30" s="410"/>
      <c r="B30" s="344"/>
    </row>
    <row r="31" spans="1:8" x14ac:dyDescent="0.25">
      <c r="A31" s="345"/>
      <c r="B31" s="345"/>
      <c r="C31" s="345"/>
      <c r="D31" s="345"/>
      <c r="E31" s="345"/>
      <c r="F31" s="345"/>
      <c r="G31" s="345"/>
    </row>
    <row r="32" spans="1:8" x14ac:dyDescent="0.25">
      <c r="A32" s="345"/>
      <c r="B32" s="345"/>
      <c r="C32" s="345"/>
      <c r="D32" s="345"/>
      <c r="E32" s="345"/>
      <c r="F32" s="345"/>
      <c r="G32" s="345"/>
    </row>
    <row r="33" spans="1:7" ht="12.75" customHeight="1" x14ac:dyDescent="0.25">
      <c r="A33" s="511"/>
      <c r="B33" s="511"/>
      <c r="C33" s="511"/>
      <c r="D33" s="511"/>
      <c r="E33" s="511"/>
      <c r="F33" s="511"/>
      <c r="G33" s="511"/>
    </row>
    <row r="34" spans="1:7" ht="17.25" customHeight="1" x14ac:dyDescent="0.25">
      <c r="A34" s="508" t="s">
        <v>239</v>
      </c>
      <c r="B34" s="508"/>
      <c r="C34" s="508"/>
      <c r="D34" s="508"/>
      <c r="E34" s="508"/>
      <c r="F34" s="508"/>
      <c r="G34" s="508"/>
    </row>
  </sheetData>
  <mergeCells count="16">
    <mergeCell ref="A1:H1"/>
    <mergeCell ref="D19:F19"/>
    <mergeCell ref="B27:G27"/>
    <mergeCell ref="F5:G5"/>
    <mergeCell ref="B26:H26"/>
    <mergeCell ref="F6:G6"/>
    <mergeCell ref="A2:B3"/>
    <mergeCell ref="B14:H14"/>
    <mergeCell ref="B25:H25"/>
    <mergeCell ref="A16:H16"/>
    <mergeCell ref="B29:G29"/>
    <mergeCell ref="A34:G34"/>
    <mergeCell ref="F8:G8"/>
    <mergeCell ref="A33:G33"/>
    <mergeCell ref="F7:G7"/>
    <mergeCell ref="B28:H28"/>
  </mergeCells>
  <phoneticPr fontId="0" type="noConversion"/>
  <hyperlinks>
    <hyperlink ref="D22" r:id="rId1" xr:uid="{00000000-0004-0000-0000-000000000000}"/>
    <hyperlink ref="B22" r:id="rId2" xr:uid="{00000000-0004-0000-0000-000001000000}"/>
    <hyperlink ref="F7" r:id="rId3" xr:uid="{53CA96DB-8B91-4C5F-A9C9-B011F4D81241}"/>
  </hyperlinks>
  <pageMargins left="0.34" right="0.32" top="0.44" bottom="0.24" header="0.41" footer="0.21"/>
  <pageSetup scale="86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33CC"/>
    <pageSetUpPr fitToPage="1"/>
  </sheetPr>
  <dimension ref="A1:AS77"/>
  <sheetViews>
    <sheetView showGridLines="0" topLeftCell="B4" workbookViewId="0">
      <selection activeCell="P11" sqref="P11:P13"/>
    </sheetView>
  </sheetViews>
  <sheetFormatPr defaultRowHeight="13.2" x14ac:dyDescent="0.25"/>
  <cols>
    <col min="1" max="1" width="3.6640625" customWidth="1"/>
    <col min="2" max="2" width="32.109375" customWidth="1"/>
    <col min="3" max="3" width="65.88671875" bestFit="1" customWidth="1"/>
    <col min="4" max="4" width="6.6640625" style="19" customWidth="1"/>
    <col min="5" max="5" width="10.21875" style="19" bestFit="1" customWidth="1"/>
    <col min="6" max="6" width="8.109375" style="19" customWidth="1"/>
    <col min="7" max="7" width="5.33203125" style="19" bestFit="1" customWidth="1"/>
    <col min="8" max="8" width="9.109375" style="19" customWidth="1"/>
    <col min="9" max="10" width="11.5546875" customWidth="1"/>
    <col min="12" max="12" width="12.88671875" customWidth="1"/>
    <col min="13" max="13" width="11.44140625" customWidth="1"/>
    <col min="14" max="14" width="12.88671875" customWidth="1"/>
    <col min="15" max="15" width="9.5546875" bestFit="1" customWidth="1"/>
    <col min="16" max="16" width="9.5546875" customWidth="1"/>
    <col min="17" max="17" width="7.33203125" bestFit="1" customWidth="1"/>
    <col min="18" max="18" width="3.6640625" customWidth="1"/>
    <col min="19" max="19" width="11.109375" hidden="1" customWidth="1"/>
    <col min="20" max="20" width="10.6640625" hidden="1" customWidth="1"/>
    <col min="30" max="33" width="9.109375" hidden="1" customWidth="1"/>
    <col min="34" max="34" width="1.109375" customWidth="1"/>
    <col min="36" max="36" width="1.33203125" customWidth="1"/>
    <col min="37" max="43" width="0" hidden="1" customWidth="1"/>
    <col min="44" max="44" width="7" hidden="1" customWidth="1"/>
    <col min="45" max="45" width="18.5546875" customWidth="1"/>
  </cols>
  <sheetData>
    <row r="1" spans="1:45" ht="43.8" x14ac:dyDescent="1.05">
      <c r="C1" s="14" t="s">
        <v>30</v>
      </c>
      <c r="D1"/>
      <c r="E1"/>
      <c r="G1" s="14"/>
      <c r="H1" s="14"/>
      <c r="M1" s="8"/>
    </row>
    <row r="2" spans="1:45" ht="13.8" thickBot="1" x14ac:dyDescent="0.3">
      <c r="B2" s="406" t="s">
        <v>15</v>
      </c>
      <c r="C2" s="18" t="str">
        <f>'Customer Quote'!B4</f>
        <v>Turnpack</v>
      </c>
      <c r="I2" s="19"/>
      <c r="J2" s="19"/>
      <c r="K2" s="343" t="s">
        <v>226</v>
      </c>
    </row>
    <row r="3" spans="1:45" ht="13.8" x14ac:dyDescent="0.25">
      <c r="B3" s="406" t="s">
        <v>204</v>
      </c>
      <c r="C3" t="str">
        <f>'Customer Quote'!F2</f>
        <v>THAYNES5282026</v>
      </c>
      <c r="O3" s="532" t="s">
        <v>225</v>
      </c>
      <c r="P3" s="532"/>
      <c r="U3" s="84"/>
      <c r="V3" s="85" t="s">
        <v>55</v>
      </c>
      <c r="W3" s="86"/>
      <c r="X3" s="45" t="s">
        <v>56</v>
      </c>
      <c r="Y3" s="45"/>
      <c r="Z3" s="45"/>
      <c r="AA3" s="87"/>
      <c r="AB3" s="88" t="s">
        <v>57</v>
      </c>
      <c r="AC3" s="89"/>
      <c r="AD3" s="28" t="s">
        <v>58</v>
      </c>
      <c r="AE3" s="28" t="s">
        <v>59</v>
      </c>
      <c r="AF3" s="29" t="s">
        <v>60</v>
      </c>
      <c r="AG3" s="28" t="s">
        <v>47</v>
      </c>
      <c r="AH3" s="166"/>
      <c r="AI3" s="167" t="s">
        <v>61</v>
      </c>
      <c r="AJ3" s="168"/>
      <c r="AK3" s="27" t="s">
        <v>53</v>
      </c>
      <c r="AL3" s="28" t="s">
        <v>54</v>
      </c>
      <c r="AM3" s="28" t="s">
        <v>55</v>
      </c>
      <c r="AN3" s="28" t="s">
        <v>56</v>
      </c>
      <c r="AO3" s="28" t="s">
        <v>57</v>
      </c>
      <c r="AP3" s="28" t="s">
        <v>58</v>
      </c>
      <c r="AQ3" s="28" t="s">
        <v>59</v>
      </c>
      <c r="AR3" s="29" t="s">
        <v>60</v>
      </c>
      <c r="AS3" s="81"/>
    </row>
    <row r="4" spans="1:45" ht="13.8" x14ac:dyDescent="0.25">
      <c r="B4" s="406"/>
      <c r="F4" s="19" t="s">
        <v>194</v>
      </c>
      <c r="G4" s="349" t="s">
        <v>202</v>
      </c>
      <c r="H4" s="19" t="s">
        <v>199</v>
      </c>
      <c r="I4" s="407" t="s">
        <v>209</v>
      </c>
      <c r="J4" s="407" t="s">
        <v>211</v>
      </c>
      <c r="K4" s="19" t="s">
        <v>47</v>
      </c>
      <c r="L4" s="19" t="s">
        <v>47</v>
      </c>
      <c r="M4" s="403" t="s">
        <v>15</v>
      </c>
      <c r="N4" s="403" t="s">
        <v>15</v>
      </c>
      <c r="O4" s="416" t="s">
        <v>15</v>
      </c>
      <c r="P4" s="416" t="s">
        <v>15</v>
      </c>
      <c r="Q4" s="404"/>
      <c r="S4" s="403" t="s">
        <v>15</v>
      </c>
      <c r="T4" s="403" t="s">
        <v>15</v>
      </c>
      <c r="U4" s="90"/>
      <c r="V4" s="47" t="s">
        <v>82</v>
      </c>
      <c r="W4" s="91"/>
      <c r="X4" s="28" t="s">
        <v>83</v>
      </c>
      <c r="Y4" s="28"/>
      <c r="Z4" s="28"/>
      <c r="AA4" s="92"/>
      <c r="AB4" s="28" t="s">
        <v>84</v>
      </c>
      <c r="AC4" s="93"/>
      <c r="AD4" s="25"/>
      <c r="AE4" s="28" t="s">
        <v>64</v>
      </c>
      <c r="AF4" s="29"/>
      <c r="AG4" s="28" t="s">
        <v>65</v>
      </c>
      <c r="AH4" s="166"/>
      <c r="AI4" s="167" t="s">
        <v>34</v>
      </c>
      <c r="AJ4" s="168"/>
      <c r="AK4" s="27"/>
      <c r="AL4" s="28"/>
      <c r="AM4" s="25"/>
      <c r="AN4" s="28"/>
      <c r="AO4" s="28" t="s">
        <v>63</v>
      </c>
      <c r="AP4" s="25"/>
      <c r="AQ4" s="28" t="s">
        <v>64</v>
      </c>
      <c r="AR4" s="29"/>
      <c r="AS4" s="81"/>
    </row>
    <row r="5" spans="1:45" ht="14.4" thickBot="1" x14ac:dyDescent="0.3">
      <c r="B5" s="349" t="s">
        <v>223</v>
      </c>
      <c r="C5" s="349" t="s">
        <v>7</v>
      </c>
      <c r="D5" s="19" t="s">
        <v>24</v>
      </c>
      <c r="E5" s="19" t="s">
        <v>65</v>
      </c>
      <c r="F5" s="19" t="s">
        <v>200</v>
      </c>
      <c r="G5" s="349" t="s">
        <v>14</v>
      </c>
      <c r="H5" s="354" t="s">
        <v>13</v>
      </c>
      <c r="I5" s="355" t="s">
        <v>210</v>
      </c>
      <c r="J5" s="355" t="s">
        <v>205</v>
      </c>
      <c r="K5" s="349" t="s">
        <v>22</v>
      </c>
      <c r="L5" s="349" t="s">
        <v>201</v>
      </c>
      <c r="M5" s="405" t="s">
        <v>34</v>
      </c>
      <c r="N5" s="405" t="s">
        <v>12</v>
      </c>
      <c r="O5" s="417" t="s">
        <v>13</v>
      </c>
      <c r="P5" s="417" t="s">
        <v>224</v>
      </c>
      <c r="Q5" s="405" t="s">
        <v>16</v>
      </c>
      <c r="S5" s="405" t="s">
        <v>13</v>
      </c>
      <c r="T5" s="405" t="s">
        <v>224</v>
      </c>
      <c r="U5" s="90" t="s">
        <v>50</v>
      </c>
      <c r="V5" s="28" t="s">
        <v>73</v>
      </c>
      <c r="W5" s="94" t="s">
        <v>85</v>
      </c>
      <c r="X5" s="28" t="s">
        <v>50</v>
      </c>
      <c r="Y5" s="28" t="s">
        <v>73</v>
      </c>
      <c r="Z5" s="28" t="s">
        <v>85</v>
      </c>
      <c r="AA5" s="95" t="s">
        <v>50</v>
      </c>
      <c r="AB5" s="31" t="s">
        <v>73</v>
      </c>
      <c r="AC5" s="96" t="s">
        <v>85</v>
      </c>
      <c r="AD5" s="31" t="s">
        <v>71</v>
      </c>
      <c r="AE5" s="31" t="s">
        <v>71</v>
      </c>
      <c r="AF5" s="32" t="s">
        <v>72</v>
      </c>
      <c r="AG5" s="31" t="s">
        <v>73</v>
      </c>
      <c r="AH5" s="173"/>
      <c r="AI5" s="174" t="s">
        <v>50</v>
      </c>
      <c r="AJ5" s="175"/>
      <c r="AK5" s="30" t="s">
        <v>66</v>
      </c>
      <c r="AL5" s="31" t="s">
        <v>67</v>
      </c>
      <c r="AM5" s="31" t="s">
        <v>68</v>
      </c>
      <c r="AN5" s="31" t="s">
        <v>69</v>
      </c>
      <c r="AO5" s="31" t="s">
        <v>70</v>
      </c>
      <c r="AP5" s="31" t="s">
        <v>71</v>
      </c>
      <c r="AQ5" s="31" t="s">
        <v>71</v>
      </c>
      <c r="AR5" s="32" t="s">
        <v>72</v>
      </c>
      <c r="AS5" s="81"/>
    </row>
    <row r="6" spans="1:45" ht="15" customHeight="1" x14ac:dyDescent="0.45">
      <c r="A6" s="423">
        <v>1</v>
      </c>
      <c r="B6" s="488" t="s">
        <v>249</v>
      </c>
      <c r="C6" s="488" t="s">
        <v>248</v>
      </c>
      <c r="D6" s="398">
        <v>32</v>
      </c>
      <c r="E6" s="399">
        <v>15.7</v>
      </c>
      <c r="F6" s="398"/>
      <c r="G6" s="398"/>
      <c r="H6" s="418">
        <v>0.3</v>
      </c>
      <c r="I6" s="419"/>
      <c r="J6" s="398"/>
      <c r="K6" s="421">
        <f t="shared" ref="K6:K24" si="0">E6*(1-H6)</f>
        <v>10.989999999999998</v>
      </c>
      <c r="L6" s="421">
        <f t="shared" ref="L6:L24" si="1">K6*D6</f>
        <v>351.67999999999995</v>
      </c>
      <c r="M6" s="422">
        <f t="shared" ref="M6:M24" si="2">SUM(S6:T6)</f>
        <v>15.7</v>
      </c>
      <c r="N6" s="422">
        <f t="shared" ref="N6:N24" si="3">M6*D6</f>
        <v>502.4</v>
      </c>
      <c r="O6" s="414">
        <v>0</v>
      </c>
      <c r="P6" s="415">
        <v>0.3</v>
      </c>
      <c r="Q6" s="420">
        <f t="shared" ref="Q6:Q24" si="4">IFERROR((M6-K6)/M6,0)</f>
        <v>0.30000000000000004</v>
      </c>
      <c r="S6" s="400" t="b">
        <f t="shared" ref="S6:S25" si="5">IF(O6&gt;0,E6*(1-O6))</f>
        <v>0</v>
      </c>
      <c r="T6" s="400">
        <f>IF(P6&gt;0,K6/(1-P6))</f>
        <v>15.7</v>
      </c>
      <c r="U6" s="97">
        <v>0.3</v>
      </c>
      <c r="V6" s="41">
        <f t="shared" ref="V6:V19" si="6">1-U6</f>
        <v>0.7</v>
      </c>
      <c r="W6" s="98">
        <f t="shared" ref="W6:W18" si="7">AM6</f>
        <v>0.5</v>
      </c>
      <c r="X6" s="49">
        <v>0.4</v>
      </c>
      <c r="Y6" s="41">
        <f t="shared" ref="Y6:Y18" si="8">1-X6</f>
        <v>0.6</v>
      </c>
      <c r="Z6" s="51">
        <f t="shared" ref="Z6:Z18" si="9">AN6</f>
        <v>0.41666666666666663</v>
      </c>
      <c r="AA6" s="99">
        <v>0.5</v>
      </c>
      <c r="AB6" s="41">
        <f t="shared" ref="AB6:AB19" si="10">1-AA6</f>
        <v>0.5</v>
      </c>
      <c r="AC6" s="100">
        <f t="shared" ref="AC6:AC18" si="11">AO6</f>
        <v>0.30000000000000004</v>
      </c>
      <c r="AD6" s="50">
        <v>0.46</v>
      </c>
      <c r="AE6" s="41">
        <v>0.42</v>
      </c>
      <c r="AF6" s="41">
        <v>0.44</v>
      </c>
      <c r="AG6" s="41">
        <v>1</v>
      </c>
      <c r="AH6" s="179"/>
      <c r="AI6" s="180">
        <v>0.65</v>
      </c>
      <c r="AJ6" s="179"/>
      <c r="AK6" s="42">
        <f t="shared" ref="AK6:AK19" si="12">1-(1-AI6)/(Q8*AG6)</f>
        <v>-0.16666666666666652</v>
      </c>
      <c r="AL6" s="42">
        <f t="shared" ref="AL6:AL19" si="13">1-(1-AI6)/(T8*AG6)</f>
        <v>0.96943231441048039</v>
      </c>
      <c r="AM6" s="42">
        <f t="shared" ref="AM6:AM19" si="14">1-(1-AI6)/(V6*AG6)</f>
        <v>0.5</v>
      </c>
      <c r="AN6" s="42">
        <f t="shared" ref="AN6:AN19" si="15">1-(1-AI6)/(Y6*AG6)</f>
        <v>0.41666666666666663</v>
      </c>
      <c r="AO6" s="42">
        <f t="shared" ref="AO6:AO19" si="16">1-(1-AI6)/(AB6*AG6)</f>
        <v>0.30000000000000004</v>
      </c>
      <c r="AP6" s="42">
        <f t="shared" ref="AP6:AP19" si="17">1-(1-AI6)/(AD6*AG6)</f>
        <v>0.23913043478260876</v>
      </c>
      <c r="AQ6" s="42" t="e">
        <f>1-(1-#REF!)/(AE6*$S8)</f>
        <v>#REF!</v>
      </c>
      <c r="AR6" s="101" t="e">
        <f>1-(1-#REF!)/(AF6*$S8)</f>
        <v>#REF!</v>
      </c>
      <c r="AS6" s="181" t="s">
        <v>129</v>
      </c>
    </row>
    <row r="7" spans="1:45" ht="15" customHeight="1" x14ac:dyDescent="0.45">
      <c r="A7" s="423">
        <f>A6+1</f>
        <v>2</v>
      </c>
      <c r="B7" s="488" t="s">
        <v>247</v>
      </c>
      <c r="C7" s="493" t="s">
        <v>250</v>
      </c>
      <c r="D7" s="398">
        <v>1</v>
      </c>
      <c r="E7" s="399">
        <v>3.75</v>
      </c>
      <c r="F7" s="398"/>
      <c r="G7" s="398"/>
      <c r="H7" s="418">
        <v>0.61899999999999999</v>
      </c>
      <c r="I7" s="419"/>
      <c r="J7" s="398"/>
      <c r="K7" s="421">
        <f t="shared" si="0"/>
        <v>1.42875</v>
      </c>
      <c r="L7" s="421">
        <f t="shared" si="1"/>
        <v>1.42875</v>
      </c>
      <c r="M7" s="422">
        <f t="shared" si="2"/>
        <v>2.0410714285714286</v>
      </c>
      <c r="N7" s="422">
        <f t="shared" si="3"/>
        <v>2.0410714285714286</v>
      </c>
      <c r="O7" s="414">
        <v>0</v>
      </c>
      <c r="P7" s="415">
        <v>0.3</v>
      </c>
      <c r="Q7" s="420">
        <f t="shared" si="4"/>
        <v>0.30000000000000004</v>
      </c>
      <c r="S7" s="400" t="b">
        <f t="shared" si="5"/>
        <v>0</v>
      </c>
      <c r="T7" s="400">
        <f t="shared" ref="T7:T25" si="18">IF(P7&gt;0,K7/(1-P7))</f>
        <v>2.0410714285714286</v>
      </c>
      <c r="U7" s="188">
        <v>0.3</v>
      </c>
      <c r="V7" s="186">
        <f t="shared" si="6"/>
        <v>0.7</v>
      </c>
      <c r="W7" s="189">
        <f t="shared" si="7"/>
        <v>0.45714285714285707</v>
      </c>
      <c r="X7" s="185">
        <v>0.42</v>
      </c>
      <c r="Y7" s="186">
        <f t="shared" si="8"/>
        <v>0.58000000000000007</v>
      </c>
      <c r="Z7" s="187">
        <f t="shared" si="9"/>
        <v>0.34482758620689657</v>
      </c>
      <c r="AA7" s="190">
        <v>0.5</v>
      </c>
      <c r="AB7" s="186">
        <f t="shared" si="10"/>
        <v>0.5</v>
      </c>
      <c r="AC7" s="191">
        <f t="shared" si="11"/>
        <v>0.24</v>
      </c>
      <c r="AD7" s="192">
        <v>0.47</v>
      </c>
      <c r="AE7" s="186">
        <v>0.45</v>
      </c>
      <c r="AF7" s="186">
        <v>0.45</v>
      </c>
      <c r="AG7" s="193">
        <v>1</v>
      </c>
      <c r="AH7" s="194"/>
      <c r="AI7" s="195">
        <v>0.62</v>
      </c>
      <c r="AJ7" s="194"/>
      <c r="AK7" s="196">
        <f t="shared" si="12"/>
        <v>-0.26666666666666639</v>
      </c>
      <c r="AL7" s="196">
        <f t="shared" si="13"/>
        <v>0.99846959323399109</v>
      </c>
      <c r="AM7" s="196">
        <f t="shared" si="14"/>
        <v>0.45714285714285707</v>
      </c>
      <c r="AN7" s="196">
        <f t="shared" si="15"/>
        <v>0.34482758620689657</v>
      </c>
      <c r="AO7" s="196">
        <f t="shared" si="16"/>
        <v>0.24</v>
      </c>
      <c r="AP7" s="196">
        <f t="shared" si="17"/>
        <v>0.1914893617021276</v>
      </c>
      <c r="AQ7" s="196" t="e">
        <f>1-(1-#REF!)/(AE7*$S9)</f>
        <v>#REF!</v>
      </c>
      <c r="AR7" s="197" t="e">
        <f>1-(1-#REF!)/(AF7*$S9)</f>
        <v>#REF!</v>
      </c>
      <c r="AS7" s="198" t="s">
        <v>130</v>
      </c>
    </row>
    <row r="8" spans="1:45" ht="15" customHeight="1" x14ac:dyDescent="0.45">
      <c r="A8" s="423">
        <f t="shared" ref="A8:A25" si="19">A7+1</f>
        <v>3</v>
      </c>
      <c r="B8" s="488" t="s">
        <v>251</v>
      </c>
      <c r="C8" s="488" t="s">
        <v>252</v>
      </c>
      <c r="D8" s="398">
        <v>1</v>
      </c>
      <c r="E8" s="399">
        <v>22.9</v>
      </c>
      <c r="F8" s="398"/>
      <c r="G8" s="398"/>
      <c r="H8" s="418">
        <v>0.65</v>
      </c>
      <c r="I8" s="419"/>
      <c r="J8" s="398"/>
      <c r="K8" s="421">
        <f t="shared" si="0"/>
        <v>8.0149999999999988</v>
      </c>
      <c r="L8" s="421">
        <f t="shared" si="1"/>
        <v>8.0149999999999988</v>
      </c>
      <c r="M8" s="422">
        <f t="shared" si="2"/>
        <v>11.45</v>
      </c>
      <c r="N8" s="422">
        <f t="shared" si="3"/>
        <v>11.45</v>
      </c>
      <c r="O8" s="414">
        <v>0</v>
      </c>
      <c r="P8" s="415">
        <v>0.3</v>
      </c>
      <c r="Q8" s="420">
        <f t="shared" si="4"/>
        <v>0.30000000000000004</v>
      </c>
      <c r="S8" s="400" t="b">
        <f t="shared" si="5"/>
        <v>0</v>
      </c>
      <c r="T8" s="400">
        <f t="shared" si="18"/>
        <v>11.45</v>
      </c>
      <c r="U8" s="105">
        <v>0.2</v>
      </c>
      <c r="V8" s="103">
        <f t="shared" si="6"/>
        <v>0.8</v>
      </c>
      <c r="W8" s="106">
        <f t="shared" si="7"/>
        <v>0.375</v>
      </c>
      <c r="X8" s="102">
        <v>0.25</v>
      </c>
      <c r="Y8" s="103">
        <f t="shared" si="8"/>
        <v>0.75</v>
      </c>
      <c r="Z8" s="104">
        <f t="shared" si="9"/>
        <v>0.33333333333333337</v>
      </c>
      <c r="AA8" s="107">
        <v>0.3</v>
      </c>
      <c r="AB8" s="103">
        <f t="shared" si="10"/>
        <v>0.7</v>
      </c>
      <c r="AC8" s="108">
        <f t="shared" si="11"/>
        <v>0.2857142857142857</v>
      </c>
      <c r="AD8" s="109">
        <v>0.57999999999999996</v>
      </c>
      <c r="AE8" s="103">
        <v>0.55000000000000004</v>
      </c>
      <c r="AF8" s="103">
        <v>0.56000000000000005</v>
      </c>
      <c r="AG8" s="110">
        <v>1</v>
      </c>
      <c r="AH8" s="202"/>
      <c r="AI8" s="203">
        <v>0.5</v>
      </c>
      <c r="AJ8" s="202"/>
      <c r="AK8" s="111">
        <f t="shared" si="12"/>
        <v>-0.66666666666666607</v>
      </c>
      <c r="AL8" s="111">
        <f t="shared" si="13"/>
        <v>0.99787188763566714</v>
      </c>
      <c r="AM8" s="111">
        <f t="shared" si="14"/>
        <v>0.375</v>
      </c>
      <c r="AN8" s="111">
        <f t="shared" si="15"/>
        <v>0.33333333333333337</v>
      </c>
      <c r="AO8" s="111">
        <f t="shared" si="16"/>
        <v>0.2857142857142857</v>
      </c>
      <c r="AP8" s="111">
        <f t="shared" si="17"/>
        <v>0.13793103448275856</v>
      </c>
      <c r="AQ8" s="111" t="e">
        <f>1-(1-#REF!)/(AE8*$S10)</f>
        <v>#REF!</v>
      </c>
      <c r="AR8" s="112" t="e">
        <f>1-(1-#REF!)/(AF8*$S10)</f>
        <v>#REF!</v>
      </c>
      <c r="AS8" s="204" t="s">
        <v>131</v>
      </c>
    </row>
    <row r="9" spans="1:45" ht="15" customHeight="1" x14ac:dyDescent="0.45">
      <c r="A9" s="423">
        <f t="shared" si="19"/>
        <v>4</v>
      </c>
      <c r="B9" s="489" t="s">
        <v>253</v>
      </c>
      <c r="C9" s="490" t="s">
        <v>256</v>
      </c>
      <c r="D9" s="398">
        <v>48</v>
      </c>
      <c r="E9" s="399">
        <v>248.3</v>
      </c>
      <c r="F9" s="398"/>
      <c r="G9" s="398"/>
      <c r="H9" s="418">
        <v>0.3</v>
      </c>
      <c r="I9" s="419"/>
      <c r="J9" s="398"/>
      <c r="K9" s="421">
        <f t="shared" si="0"/>
        <v>173.81</v>
      </c>
      <c r="L9" s="421">
        <f t="shared" si="1"/>
        <v>8342.880000000001</v>
      </c>
      <c r="M9" s="422">
        <f t="shared" si="2"/>
        <v>248.3</v>
      </c>
      <c r="N9" s="422">
        <f t="shared" si="3"/>
        <v>11918.400000000001</v>
      </c>
      <c r="O9" s="414">
        <v>0</v>
      </c>
      <c r="P9" s="415">
        <v>0.3</v>
      </c>
      <c r="Q9" s="420">
        <f t="shared" si="4"/>
        <v>0.30000000000000004</v>
      </c>
      <c r="S9" s="400" t="b">
        <f t="shared" si="5"/>
        <v>0</v>
      </c>
      <c r="T9" s="400">
        <f t="shared" si="18"/>
        <v>248.3</v>
      </c>
      <c r="U9" s="211">
        <v>0.25</v>
      </c>
      <c r="V9" s="209">
        <f t="shared" si="6"/>
        <v>0.75</v>
      </c>
      <c r="W9" s="212">
        <f t="shared" si="7"/>
        <v>0.33333333333333337</v>
      </c>
      <c r="X9" s="208">
        <v>0.3</v>
      </c>
      <c r="Y9" s="209">
        <f t="shared" si="8"/>
        <v>0.7</v>
      </c>
      <c r="Z9" s="210">
        <f t="shared" si="9"/>
        <v>0.2857142857142857</v>
      </c>
      <c r="AA9" s="213">
        <v>0.35</v>
      </c>
      <c r="AB9" s="209">
        <f t="shared" si="10"/>
        <v>0.65</v>
      </c>
      <c r="AC9" s="214">
        <f t="shared" si="11"/>
        <v>0.23076923076923084</v>
      </c>
      <c r="AD9" s="215">
        <v>0.6</v>
      </c>
      <c r="AE9" s="209">
        <v>0.6</v>
      </c>
      <c r="AF9" s="209">
        <v>0.6</v>
      </c>
      <c r="AG9" s="209">
        <v>1</v>
      </c>
      <c r="AH9" s="216"/>
      <c r="AI9" s="217">
        <v>0.5</v>
      </c>
      <c r="AJ9" s="218"/>
      <c r="AK9" s="219">
        <f t="shared" si="12"/>
        <v>-0.66666666666666607</v>
      </c>
      <c r="AL9" s="219">
        <f t="shared" si="13"/>
        <v>0.9910714285714286</v>
      </c>
      <c r="AM9" s="219">
        <f t="shared" si="14"/>
        <v>0.33333333333333337</v>
      </c>
      <c r="AN9" s="219">
        <f t="shared" si="15"/>
        <v>0.2857142857142857</v>
      </c>
      <c r="AO9" s="219">
        <f t="shared" si="16"/>
        <v>0.23076923076923084</v>
      </c>
      <c r="AP9" s="219">
        <f t="shared" si="17"/>
        <v>0.16666666666666663</v>
      </c>
      <c r="AQ9" s="219" t="e">
        <f>1-(1-#REF!)/(AE9*$S11)</f>
        <v>#REF!</v>
      </c>
      <c r="AR9" s="220" t="e">
        <f>1-(1-#REF!)/(AF9*$S11)</f>
        <v>#REF!</v>
      </c>
      <c r="AS9" s="221" t="s">
        <v>132</v>
      </c>
    </row>
    <row r="10" spans="1:45" ht="15" customHeight="1" x14ac:dyDescent="0.45">
      <c r="A10" s="423">
        <f t="shared" si="19"/>
        <v>5</v>
      </c>
      <c r="B10" s="489" t="s">
        <v>254</v>
      </c>
      <c r="C10" s="491" t="s">
        <v>255</v>
      </c>
      <c r="D10" s="398">
        <v>48</v>
      </c>
      <c r="E10" s="399">
        <v>234.95</v>
      </c>
      <c r="F10" s="398"/>
      <c r="G10" s="398"/>
      <c r="H10" s="418">
        <v>0.3</v>
      </c>
      <c r="I10" s="419"/>
      <c r="J10" s="398"/>
      <c r="K10" s="421">
        <f t="shared" si="0"/>
        <v>164.46499999999997</v>
      </c>
      <c r="L10" s="421">
        <f t="shared" si="1"/>
        <v>7894.3199999999988</v>
      </c>
      <c r="M10" s="422">
        <f t="shared" si="2"/>
        <v>234.95</v>
      </c>
      <c r="N10" s="422">
        <f t="shared" si="3"/>
        <v>11277.599999999999</v>
      </c>
      <c r="O10" s="414">
        <v>0</v>
      </c>
      <c r="P10" s="415">
        <v>0.3</v>
      </c>
      <c r="Q10" s="420">
        <f t="shared" si="4"/>
        <v>0.3000000000000001</v>
      </c>
      <c r="S10" s="400" t="b">
        <f t="shared" si="5"/>
        <v>0</v>
      </c>
      <c r="T10" s="400">
        <f t="shared" si="18"/>
        <v>234.95</v>
      </c>
      <c r="U10" s="113">
        <v>0.15</v>
      </c>
      <c r="V10" s="33">
        <f t="shared" si="6"/>
        <v>0.85</v>
      </c>
      <c r="W10" s="114">
        <f t="shared" si="7"/>
        <v>0.29411764705882348</v>
      </c>
      <c r="X10" s="53">
        <v>0.18</v>
      </c>
      <c r="Y10" s="33">
        <f t="shared" si="8"/>
        <v>0.82000000000000006</v>
      </c>
      <c r="Z10" s="55">
        <f t="shared" si="9"/>
        <v>0.2682926829268294</v>
      </c>
      <c r="AA10" s="115">
        <v>0.2</v>
      </c>
      <c r="AB10" s="33">
        <f t="shared" si="10"/>
        <v>0.8</v>
      </c>
      <c r="AC10" s="116">
        <f t="shared" si="11"/>
        <v>0.25000000000000011</v>
      </c>
      <c r="AD10" s="54">
        <v>0.7</v>
      </c>
      <c r="AE10" s="33">
        <v>0.65</v>
      </c>
      <c r="AF10" s="33">
        <v>0.67</v>
      </c>
      <c r="AG10" s="34">
        <v>1</v>
      </c>
      <c r="AH10" s="222"/>
      <c r="AI10" s="203">
        <v>0.4</v>
      </c>
      <c r="AJ10" s="222"/>
      <c r="AK10" s="36">
        <f t="shared" si="12"/>
        <v>-0.99999999999999956</v>
      </c>
      <c r="AL10" s="36">
        <f t="shared" si="13"/>
        <v>0.97730588426000975</v>
      </c>
      <c r="AM10" s="36">
        <f t="shared" si="14"/>
        <v>0.29411764705882348</v>
      </c>
      <c r="AN10" s="36">
        <f t="shared" si="15"/>
        <v>0.2682926829268294</v>
      </c>
      <c r="AO10" s="36">
        <f t="shared" si="16"/>
        <v>0.25000000000000011</v>
      </c>
      <c r="AP10" s="36">
        <f t="shared" si="17"/>
        <v>0.14285714285714279</v>
      </c>
      <c r="AQ10" s="36" t="e">
        <f>1-(1-#REF!)/(AE10*$S12)</f>
        <v>#REF!</v>
      </c>
      <c r="AR10" s="117" t="e">
        <f>1-(1-#REF!)/(AF10*$S12)</f>
        <v>#REF!</v>
      </c>
      <c r="AS10" s="181" t="s">
        <v>133</v>
      </c>
    </row>
    <row r="11" spans="1:45" ht="15" customHeight="1" x14ac:dyDescent="0.45">
      <c r="A11" s="423">
        <f t="shared" si="19"/>
        <v>6</v>
      </c>
      <c r="B11" s="492" t="s">
        <v>257</v>
      </c>
      <c r="C11" s="491" t="s">
        <v>258</v>
      </c>
      <c r="D11" s="398">
        <v>32</v>
      </c>
      <c r="E11" s="399">
        <v>56</v>
      </c>
      <c r="F11" s="398"/>
      <c r="G11" s="398"/>
      <c r="H11" s="418">
        <v>0.3</v>
      </c>
      <c r="I11" s="419"/>
      <c r="J11" s="398"/>
      <c r="K11" s="421">
        <f t="shared" si="0"/>
        <v>39.199999999999996</v>
      </c>
      <c r="L11" s="421">
        <f t="shared" si="1"/>
        <v>1254.3999999999999</v>
      </c>
      <c r="M11" s="422">
        <f t="shared" si="2"/>
        <v>56</v>
      </c>
      <c r="N11" s="422">
        <f t="shared" si="3"/>
        <v>1792</v>
      </c>
      <c r="O11" s="414">
        <v>0</v>
      </c>
      <c r="P11" s="415">
        <v>0.3</v>
      </c>
      <c r="Q11" s="420">
        <f t="shared" si="4"/>
        <v>0.3000000000000001</v>
      </c>
      <c r="S11" s="400" t="b">
        <f t="shared" si="5"/>
        <v>0</v>
      </c>
      <c r="T11" s="400">
        <f t="shared" si="18"/>
        <v>56</v>
      </c>
      <c r="U11" s="211">
        <v>0.1</v>
      </c>
      <c r="V11" s="209">
        <f t="shared" si="6"/>
        <v>0.9</v>
      </c>
      <c r="W11" s="212">
        <f t="shared" si="7"/>
        <v>0.35555555555555551</v>
      </c>
      <c r="X11" s="208">
        <v>0.2</v>
      </c>
      <c r="Y11" s="209">
        <f t="shared" si="8"/>
        <v>0.8</v>
      </c>
      <c r="Z11" s="210">
        <f t="shared" si="9"/>
        <v>0.27499999999999991</v>
      </c>
      <c r="AA11" s="213">
        <v>0.25</v>
      </c>
      <c r="AB11" s="209">
        <f t="shared" si="10"/>
        <v>0.75</v>
      </c>
      <c r="AC11" s="214">
        <f t="shared" si="11"/>
        <v>0.22666666666666657</v>
      </c>
      <c r="AD11" s="215">
        <v>0.75</v>
      </c>
      <c r="AE11" s="209">
        <v>0.68</v>
      </c>
      <c r="AF11" s="209">
        <v>0.72</v>
      </c>
      <c r="AG11" s="223">
        <v>1</v>
      </c>
      <c r="AH11" s="224"/>
      <c r="AI11" s="195">
        <v>0.42</v>
      </c>
      <c r="AJ11" s="216"/>
      <c r="AK11" s="225">
        <f t="shared" si="12"/>
        <v>-0.93333333333333335</v>
      </c>
      <c r="AL11" s="225">
        <f t="shared" si="13"/>
        <v>0.9565543071161049</v>
      </c>
      <c r="AM11" s="225">
        <f t="shared" si="14"/>
        <v>0.35555555555555551</v>
      </c>
      <c r="AN11" s="225">
        <f t="shared" si="15"/>
        <v>0.27499999999999991</v>
      </c>
      <c r="AO11" s="225">
        <f t="shared" si="16"/>
        <v>0.22666666666666657</v>
      </c>
      <c r="AP11" s="225">
        <f t="shared" si="17"/>
        <v>0.22666666666666657</v>
      </c>
      <c r="AQ11" s="225" t="e">
        <f>1-(1-#REF!)/(AE11*$S13)</f>
        <v>#REF!</v>
      </c>
      <c r="AR11" s="226" t="e">
        <f>1-(1-#REF!)/(AF11*$S13)</f>
        <v>#REF!</v>
      </c>
      <c r="AS11" s="221" t="s">
        <v>134</v>
      </c>
    </row>
    <row r="12" spans="1:45" ht="15" customHeight="1" x14ac:dyDescent="0.45">
      <c r="A12" s="423">
        <f t="shared" si="19"/>
        <v>7</v>
      </c>
      <c r="B12" s="492" t="s">
        <v>259</v>
      </c>
      <c r="C12" s="491" t="s">
        <v>260</v>
      </c>
      <c r="D12" s="398">
        <v>96</v>
      </c>
      <c r="E12" s="399">
        <v>29.85</v>
      </c>
      <c r="F12" s="398"/>
      <c r="G12" s="398"/>
      <c r="H12" s="418">
        <v>0.38</v>
      </c>
      <c r="I12" s="419"/>
      <c r="J12" s="398"/>
      <c r="K12" s="421">
        <f t="shared" si="0"/>
        <v>18.507000000000001</v>
      </c>
      <c r="L12" s="421">
        <f t="shared" si="1"/>
        <v>1776.672</v>
      </c>
      <c r="M12" s="422">
        <f t="shared" si="2"/>
        <v>26.438571428571432</v>
      </c>
      <c r="N12" s="422">
        <f t="shared" si="3"/>
        <v>2538.1028571428574</v>
      </c>
      <c r="O12" s="414">
        <v>0</v>
      </c>
      <c r="P12" s="415">
        <v>0.3</v>
      </c>
      <c r="Q12" s="420">
        <f t="shared" si="4"/>
        <v>0.30000000000000004</v>
      </c>
      <c r="S12" s="400" t="b">
        <f t="shared" si="5"/>
        <v>0</v>
      </c>
      <c r="T12" s="400">
        <f t="shared" si="18"/>
        <v>26.438571428571432</v>
      </c>
      <c r="U12" s="105">
        <v>0.1</v>
      </c>
      <c r="V12" s="103">
        <f t="shared" si="6"/>
        <v>0.9</v>
      </c>
      <c r="W12" s="106">
        <f t="shared" si="7"/>
        <v>0.31111111111111112</v>
      </c>
      <c r="X12" s="102">
        <v>0.18</v>
      </c>
      <c r="Y12" s="103">
        <f t="shared" si="8"/>
        <v>0.82000000000000006</v>
      </c>
      <c r="Z12" s="104">
        <f t="shared" si="9"/>
        <v>0.24390243902439035</v>
      </c>
      <c r="AA12" s="107">
        <v>0.2</v>
      </c>
      <c r="AB12" s="103">
        <f t="shared" si="10"/>
        <v>0.8</v>
      </c>
      <c r="AC12" s="108">
        <f t="shared" si="11"/>
        <v>0.22500000000000009</v>
      </c>
      <c r="AD12" s="109">
        <v>0.8</v>
      </c>
      <c r="AE12" s="103">
        <v>0.75</v>
      </c>
      <c r="AF12" s="103">
        <v>0.77</v>
      </c>
      <c r="AG12" s="110">
        <v>1</v>
      </c>
      <c r="AH12" s="202"/>
      <c r="AI12" s="203">
        <v>0.38</v>
      </c>
      <c r="AJ12" s="202"/>
      <c r="AK12" s="111" t="e">
        <f t="shared" si="12"/>
        <v>#DIV/0!</v>
      </c>
      <c r="AL12" s="111" t="e">
        <f t="shared" si="13"/>
        <v>#DIV/0!</v>
      </c>
      <c r="AM12" s="111">
        <f t="shared" si="14"/>
        <v>0.31111111111111112</v>
      </c>
      <c r="AN12" s="111">
        <f t="shared" si="15"/>
        <v>0.24390243902439035</v>
      </c>
      <c r="AO12" s="111">
        <f t="shared" si="16"/>
        <v>0.22500000000000009</v>
      </c>
      <c r="AP12" s="111">
        <f t="shared" si="17"/>
        <v>0.22500000000000009</v>
      </c>
      <c r="AQ12" s="111" t="e">
        <f>1-(1-#REF!)/(AE12*$S14)</f>
        <v>#REF!</v>
      </c>
      <c r="AR12" s="112" t="e">
        <f>1-(1-#REF!)/(AF12*$S14)</f>
        <v>#REF!</v>
      </c>
      <c r="AS12" s="204" t="s">
        <v>135</v>
      </c>
    </row>
    <row r="13" spans="1:45" ht="15" customHeight="1" x14ac:dyDescent="0.45">
      <c r="A13" s="423">
        <f t="shared" si="19"/>
        <v>8</v>
      </c>
      <c r="B13" s="488" t="s">
        <v>261</v>
      </c>
      <c r="C13" s="488" t="s">
        <v>262</v>
      </c>
      <c r="D13" s="398">
        <v>48</v>
      </c>
      <c r="E13" s="399">
        <v>13.35</v>
      </c>
      <c r="F13" s="398"/>
      <c r="G13" s="398"/>
      <c r="H13" s="418">
        <v>0.3</v>
      </c>
      <c r="I13" s="419"/>
      <c r="J13" s="398"/>
      <c r="K13" s="421">
        <f t="shared" si="0"/>
        <v>9.3449999999999989</v>
      </c>
      <c r="L13" s="421">
        <f t="shared" si="1"/>
        <v>448.55999999999995</v>
      </c>
      <c r="M13" s="422">
        <f t="shared" si="2"/>
        <v>13.35</v>
      </c>
      <c r="N13" s="422">
        <f t="shared" si="3"/>
        <v>640.79999999999995</v>
      </c>
      <c r="O13" s="414">
        <v>0</v>
      </c>
      <c r="P13" s="415">
        <v>0.3</v>
      </c>
      <c r="Q13" s="420">
        <f t="shared" si="4"/>
        <v>0.30000000000000004</v>
      </c>
      <c r="S13" s="400" t="b">
        <f t="shared" si="5"/>
        <v>0</v>
      </c>
      <c r="T13" s="400">
        <f t="shared" si="18"/>
        <v>13.35</v>
      </c>
      <c r="U13" s="188">
        <v>0.05</v>
      </c>
      <c r="V13" s="186">
        <f t="shared" si="6"/>
        <v>0.95</v>
      </c>
      <c r="W13" s="189">
        <f t="shared" si="7"/>
        <v>0.29473684210526319</v>
      </c>
      <c r="X13" s="185">
        <v>0.1</v>
      </c>
      <c r="Y13" s="186">
        <f t="shared" si="8"/>
        <v>0.9</v>
      </c>
      <c r="Z13" s="187">
        <f t="shared" si="9"/>
        <v>0.25555555555555565</v>
      </c>
      <c r="AA13" s="190">
        <v>0.12</v>
      </c>
      <c r="AB13" s="186">
        <f t="shared" si="10"/>
        <v>0.88</v>
      </c>
      <c r="AC13" s="191">
        <f t="shared" si="11"/>
        <v>0.23863636363636376</v>
      </c>
      <c r="AD13" s="227">
        <v>0.8</v>
      </c>
      <c r="AE13" s="193">
        <v>0.75</v>
      </c>
      <c r="AF13" s="193">
        <v>0.78</v>
      </c>
      <c r="AG13" s="193">
        <v>1</v>
      </c>
      <c r="AH13" s="194"/>
      <c r="AI13" s="195">
        <v>0.33</v>
      </c>
      <c r="AJ13" s="194"/>
      <c r="AK13" s="196" t="e">
        <f t="shared" si="12"/>
        <v>#DIV/0!</v>
      </c>
      <c r="AL13" s="196" t="e">
        <f t="shared" si="13"/>
        <v>#DIV/0!</v>
      </c>
      <c r="AM13" s="196">
        <f t="shared" si="14"/>
        <v>0.29473684210526319</v>
      </c>
      <c r="AN13" s="196">
        <f t="shared" si="15"/>
        <v>0.25555555555555565</v>
      </c>
      <c r="AO13" s="196">
        <f t="shared" si="16"/>
        <v>0.23863636363636376</v>
      </c>
      <c r="AP13" s="196">
        <f t="shared" si="17"/>
        <v>0.16250000000000009</v>
      </c>
      <c r="AQ13" s="196" t="e">
        <f>1-(1-#REF!)/(AE13*$S15)</f>
        <v>#REF!</v>
      </c>
      <c r="AR13" s="197" t="e">
        <f>1-(1-#REF!)/(AF13*$S15)</f>
        <v>#REF!</v>
      </c>
      <c r="AS13" s="198" t="s">
        <v>136</v>
      </c>
    </row>
    <row r="14" spans="1:45" ht="15" customHeight="1" x14ac:dyDescent="0.45">
      <c r="A14" s="423">
        <f t="shared" si="19"/>
        <v>9</v>
      </c>
      <c r="B14" s="487"/>
      <c r="C14" s="487"/>
      <c r="D14" s="398"/>
      <c r="E14" s="399">
        <v>0</v>
      </c>
      <c r="F14" s="398"/>
      <c r="G14" s="398"/>
      <c r="H14" s="418">
        <v>0</v>
      </c>
      <c r="I14" s="419"/>
      <c r="J14" s="398"/>
      <c r="K14" s="421">
        <f t="shared" si="0"/>
        <v>0</v>
      </c>
      <c r="L14" s="421">
        <f t="shared" si="1"/>
        <v>0</v>
      </c>
      <c r="M14" s="422">
        <f t="shared" si="2"/>
        <v>0</v>
      </c>
      <c r="N14" s="422">
        <f t="shared" si="3"/>
        <v>0</v>
      </c>
      <c r="O14" s="414">
        <v>0</v>
      </c>
      <c r="P14" s="415">
        <v>0</v>
      </c>
      <c r="Q14" s="420">
        <f t="shared" si="4"/>
        <v>0</v>
      </c>
      <c r="S14" s="400" t="b">
        <f t="shared" si="5"/>
        <v>0</v>
      </c>
      <c r="T14" s="400" t="b">
        <f t="shared" si="18"/>
        <v>0</v>
      </c>
      <c r="U14" s="113">
        <v>0.05</v>
      </c>
      <c r="V14" s="33">
        <f t="shared" si="6"/>
        <v>0.95</v>
      </c>
      <c r="W14" s="114">
        <f t="shared" si="7"/>
        <v>0.3052631578947369</v>
      </c>
      <c r="X14" s="53">
        <v>0.1</v>
      </c>
      <c r="Y14" s="33">
        <f t="shared" si="8"/>
        <v>0.9</v>
      </c>
      <c r="Z14" s="55">
        <f t="shared" si="9"/>
        <v>0.26666666666666672</v>
      </c>
      <c r="AA14" s="115">
        <v>0.12</v>
      </c>
      <c r="AB14" s="33">
        <f t="shared" si="10"/>
        <v>0.88</v>
      </c>
      <c r="AC14" s="116">
        <f t="shared" si="11"/>
        <v>0.25000000000000011</v>
      </c>
      <c r="AD14" s="54">
        <v>0.85</v>
      </c>
      <c r="AE14" s="33">
        <v>0.8</v>
      </c>
      <c r="AF14" s="33">
        <v>0.82</v>
      </c>
      <c r="AG14" s="34">
        <v>1</v>
      </c>
      <c r="AH14" s="228"/>
      <c r="AI14" s="229">
        <v>0.34</v>
      </c>
      <c r="AJ14" s="230"/>
      <c r="AK14" s="35" t="e">
        <f t="shared" si="12"/>
        <v>#DIV/0!</v>
      </c>
      <c r="AL14" s="35" t="e">
        <f t="shared" si="13"/>
        <v>#DIV/0!</v>
      </c>
      <c r="AM14" s="35">
        <f t="shared" si="14"/>
        <v>0.3052631578947369</v>
      </c>
      <c r="AN14" s="35">
        <f t="shared" si="15"/>
        <v>0.26666666666666672</v>
      </c>
      <c r="AO14" s="35">
        <f t="shared" si="16"/>
        <v>0.25000000000000011</v>
      </c>
      <c r="AP14" s="35">
        <f t="shared" si="17"/>
        <v>0.22352941176470598</v>
      </c>
      <c r="AQ14" s="35" t="e">
        <f>1-(1-#REF!)/(AE14*$S16)</f>
        <v>#REF!</v>
      </c>
      <c r="AR14" s="118" t="e">
        <f>1-(1-#REF!)/(AF14*$S16)</f>
        <v>#REF!</v>
      </c>
      <c r="AS14" s="181" t="s">
        <v>137</v>
      </c>
    </row>
    <row r="15" spans="1:45" ht="15" customHeight="1" x14ac:dyDescent="0.45">
      <c r="A15" s="423">
        <f t="shared" si="19"/>
        <v>10</v>
      </c>
      <c r="B15" s="487"/>
      <c r="C15" s="487"/>
      <c r="D15" s="398"/>
      <c r="E15" s="399">
        <v>0</v>
      </c>
      <c r="F15" s="398"/>
      <c r="G15" s="398"/>
      <c r="H15" s="418">
        <v>0</v>
      </c>
      <c r="I15" s="419"/>
      <c r="J15" s="398"/>
      <c r="K15" s="421">
        <f t="shared" si="0"/>
        <v>0</v>
      </c>
      <c r="L15" s="421">
        <f t="shared" si="1"/>
        <v>0</v>
      </c>
      <c r="M15" s="422">
        <f t="shared" si="2"/>
        <v>0</v>
      </c>
      <c r="N15" s="422">
        <f t="shared" si="3"/>
        <v>0</v>
      </c>
      <c r="O15" s="414">
        <v>0</v>
      </c>
      <c r="P15" s="415">
        <v>0</v>
      </c>
      <c r="Q15" s="420">
        <f t="shared" si="4"/>
        <v>0</v>
      </c>
      <c r="S15" s="400" t="b">
        <f t="shared" si="5"/>
        <v>0</v>
      </c>
      <c r="T15" s="400" t="b">
        <f t="shared" si="18"/>
        <v>0</v>
      </c>
      <c r="U15" s="188">
        <v>0.1</v>
      </c>
      <c r="V15" s="186">
        <f t="shared" si="6"/>
        <v>0.9</v>
      </c>
      <c r="W15" s="233">
        <f t="shared" si="7"/>
        <v>0.27777777777777779</v>
      </c>
      <c r="X15" s="185">
        <v>0.12</v>
      </c>
      <c r="Y15" s="186">
        <f t="shared" si="8"/>
        <v>0.88</v>
      </c>
      <c r="Z15" s="232">
        <f t="shared" si="9"/>
        <v>0.26136363636363635</v>
      </c>
      <c r="AA15" s="190">
        <v>0.15</v>
      </c>
      <c r="AB15" s="186">
        <f t="shared" si="10"/>
        <v>0.85</v>
      </c>
      <c r="AC15" s="234">
        <f t="shared" si="11"/>
        <v>0.23529411764705876</v>
      </c>
      <c r="AD15" s="192">
        <v>0.85</v>
      </c>
      <c r="AE15" s="186">
        <v>0.8</v>
      </c>
      <c r="AF15" s="186">
        <v>0.82</v>
      </c>
      <c r="AG15" s="193">
        <v>1</v>
      </c>
      <c r="AH15" s="235"/>
      <c r="AI15" s="195">
        <v>0.35</v>
      </c>
      <c r="AJ15" s="194"/>
      <c r="AK15" s="196" t="e">
        <f t="shared" si="12"/>
        <v>#DIV/0!</v>
      </c>
      <c r="AL15" s="196" t="e">
        <f t="shared" si="13"/>
        <v>#DIV/0!</v>
      </c>
      <c r="AM15" s="196">
        <f t="shared" si="14"/>
        <v>0.27777777777777779</v>
      </c>
      <c r="AN15" s="196">
        <f t="shared" si="15"/>
        <v>0.26136363636363635</v>
      </c>
      <c r="AO15" s="196">
        <f t="shared" si="16"/>
        <v>0.23529411764705876</v>
      </c>
      <c r="AP15" s="196">
        <f t="shared" si="17"/>
        <v>0.23529411764705876</v>
      </c>
      <c r="AQ15" s="196" t="e">
        <f>1-(1-#REF!)/(AE15*$S17)</f>
        <v>#REF!</v>
      </c>
      <c r="AR15" s="197" t="e">
        <f>1-(1-#REF!)/(AF15*$S17)</f>
        <v>#REF!</v>
      </c>
      <c r="AS15" s="198" t="s">
        <v>138</v>
      </c>
    </row>
    <row r="16" spans="1:45" ht="15" customHeight="1" x14ac:dyDescent="0.45">
      <c r="A16" s="423">
        <f t="shared" si="19"/>
        <v>11</v>
      </c>
      <c r="B16" s="401"/>
      <c r="C16" s="397"/>
      <c r="D16" s="398"/>
      <c r="E16" s="399">
        <v>0</v>
      </c>
      <c r="F16" s="398"/>
      <c r="G16" s="398"/>
      <c r="H16" s="418">
        <v>0</v>
      </c>
      <c r="I16" s="419"/>
      <c r="J16" s="398"/>
      <c r="K16" s="421">
        <f t="shared" si="0"/>
        <v>0</v>
      </c>
      <c r="L16" s="421">
        <f t="shared" si="1"/>
        <v>0</v>
      </c>
      <c r="M16" s="422">
        <f t="shared" si="2"/>
        <v>0</v>
      </c>
      <c r="N16" s="422">
        <f t="shared" si="3"/>
        <v>0</v>
      </c>
      <c r="O16" s="414">
        <v>0</v>
      </c>
      <c r="P16" s="415">
        <v>0</v>
      </c>
      <c r="Q16" s="420">
        <f t="shared" si="4"/>
        <v>0</v>
      </c>
      <c r="S16" s="400" t="b">
        <f t="shared" si="5"/>
        <v>0</v>
      </c>
      <c r="T16" s="400" t="b">
        <f t="shared" si="18"/>
        <v>0</v>
      </c>
      <c r="U16" s="242">
        <v>0.05</v>
      </c>
      <c r="V16" s="240">
        <f t="shared" si="6"/>
        <v>0.95</v>
      </c>
      <c r="W16" s="243">
        <f t="shared" si="7"/>
        <v>0.28421052631578947</v>
      </c>
      <c r="X16" s="239">
        <v>0.1</v>
      </c>
      <c r="Y16" s="240">
        <f t="shared" si="8"/>
        <v>0.9</v>
      </c>
      <c r="Z16" s="241">
        <f t="shared" si="9"/>
        <v>0.24444444444444458</v>
      </c>
      <c r="AA16" s="244">
        <v>0.15</v>
      </c>
      <c r="AB16" s="240">
        <f t="shared" si="10"/>
        <v>0.85</v>
      </c>
      <c r="AC16" s="245">
        <f t="shared" si="11"/>
        <v>0.20000000000000007</v>
      </c>
      <c r="AD16" s="246">
        <v>0.85</v>
      </c>
      <c r="AE16" s="240">
        <v>0.82</v>
      </c>
      <c r="AF16" s="240">
        <v>0.84</v>
      </c>
      <c r="AG16" s="240">
        <v>1</v>
      </c>
      <c r="AH16" s="247"/>
      <c r="AI16" s="248">
        <v>0.32</v>
      </c>
      <c r="AJ16" s="247"/>
      <c r="AK16" s="249" t="e">
        <f t="shared" si="12"/>
        <v>#DIV/0!</v>
      </c>
      <c r="AL16" s="249" t="e">
        <f t="shared" si="13"/>
        <v>#DIV/0!</v>
      </c>
      <c r="AM16" s="249">
        <f t="shared" si="14"/>
        <v>0.28421052631578947</v>
      </c>
      <c r="AN16" s="249">
        <f t="shared" si="15"/>
        <v>0.24444444444444458</v>
      </c>
      <c r="AO16" s="249">
        <f t="shared" si="16"/>
        <v>0.20000000000000007</v>
      </c>
      <c r="AP16" s="249">
        <f t="shared" si="17"/>
        <v>0.20000000000000007</v>
      </c>
      <c r="AQ16" s="249" t="e">
        <f>1-(1-#REF!)/(AE16*$S18)</f>
        <v>#REF!</v>
      </c>
      <c r="AR16" s="250" t="e">
        <f>1-(1-#REF!)/(AF16*$S18)</f>
        <v>#REF!</v>
      </c>
      <c r="AS16" s="251" t="s">
        <v>139</v>
      </c>
    </row>
    <row r="17" spans="1:45" ht="15" customHeight="1" x14ac:dyDescent="0.45">
      <c r="A17" s="423">
        <f t="shared" si="19"/>
        <v>12</v>
      </c>
      <c r="B17" s="401"/>
      <c r="C17" s="397"/>
      <c r="D17" s="398"/>
      <c r="E17" s="399">
        <v>0</v>
      </c>
      <c r="F17" s="398"/>
      <c r="G17" s="398"/>
      <c r="H17" s="418">
        <v>0</v>
      </c>
      <c r="I17" s="419"/>
      <c r="J17" s="398"/>
      <c r="K17" s="421">
        <f t="shared" si="0"/>
        <v>0</v>
      </c>
      <c r="L17" s="421">
        <f t="shared" si="1"/>
        <v>0</v>
      </c>
      <c r="M17" s="422">
        <f t="shared" si="2"/>
        <v>0</v>
      </c>
      <c r="N17" s="422">
        <f t="shared" si="3"/>
        <v>0</v>
      </c>
      <c r="O17" s="414">
        <v>0</v>
      </c>
      <c r="P17" s="415">
        <v>0</v>
      </c>
      <c r="Q17" s="420">
        <f t="shared" si="4"/>
        <v>0</v>
      </c>
      <c r="S17" s="400" t="b">
        <f t="shared" si="5"/>
        <v>0</v>
      </c>
      <c r="T17" s="400" t="b">
        <f t="shared" si="18"/>
        <v>0</v>
      </c>
      <c r="U17" s="211">
        <v>0.05</v>
      </c>
      <c r="V17" s="209">
        <f t="shared" si="6"/>
        <v>0.95</v>
      </c>
      <c r="W17" s="254">
        <f t="shared" si="7"/>
        <v>0.26315789473684215</v>
      </c>
      <c r="X17" s="208">
        <v>0.08</v>
      </c>
      <c r="Y17" s="209">
        <f t="shared" si="8"/>
        <v>0.92</v>
      </c>
      <c r="Z17" s="253">
        <f t="shared" si="9"/>
        <v>0.23913043478260876</v>
      </c>
      <c r="AA17" s="213">
        <v>0.11</v>
      </c>
      <c r="AB17" s="209">
        <f t="shared" si="10"/>
        <v>0.89</v>
      </c>
      <c r="AC17" s="255">
        <f t="shared" si="11"/>
        <v>0.21348314606741581</v>
      </c>
      <c r="AD17" s="215">
        <v>0.88</v>
      </c>
      <c r="AE17" s="209">
        <v>0.85</v>
      </c>
      <c r="AF17" s="209">
        <v>0.86499999999999999</v>
      </c>
      <c r="AG17" s="223">
        <v>1</v>
      </c>
      <c r="AH17" s="216"/>
      <c r="AI17" s="195">
        <v>0.3</v>
      </c>
      <c r="AJ17" s="216"/>
      <c r="AK17" s="225" t="e">
        <f t="shared" si="12"/>
        <v>#DIV/0!</v>
      </c>
      <c r="AL17" s="225" t="e">
        <f t="shared" si="13"/>
        <v>#DIV/0!</v>
      </c>
      <c r="AM17" s="225">
        <f t="shared" si="14"/>
        <v>0.26315789473684215</v>
      </c>
      <c r="AN17" s="225">
        <f t="shared" si="15"/>
        <v>0.23913043478260876</v>
      </c>
      <c r="AO17" s="225">
        <f t="shared" si="16"/>
        <v>0.21348314606741581</v>
      </c>
      <c r="AP17" s="225">
        <f t="shared" si="17"/>
        <v>0.20454545454545459</v>
      </c>
      <c r="AQ17" s="225" t="e">
        <f>1-(1-#REF!)/(AE17*$S19)</f>
        <v>#REF!</v>
      </c>
      <c r="AR17" s="226" t="e">
        <f>1-(1-#REF!)/(AF17*$S19)</f>
        <v>#REF!</v>
      </c>
      <c r="AS17" s="221" t="s">
        <v>140</v>
      </c>
    </row>
    <row r="18" spans="1:45" ht="15" customHeight="1" x14ac:dyDescent="0.45">
      <c r="A18" s="423">
        <f t="shared" si="19"/>
        <v>13</v>
      </c>
      <c r="B18" s="401"/>
      <c r="C18" s="397"/>
      <c r="D18" s="398"/>
      <c r="E18" s="399">
        <v>0</v>
      </c>
      <c r="F18" s="398"/>
      <c r="G18" s="398"/>
      <c r="H18" s="418">
        <v>0</v>
      </c>
      <c r="I18" s="419"/>
      <c r="J18" s="398"/>
      <c r="K18" s="421">
        <f t="shared" si="0"/>
        <v>0</v>
      </c>
      <c r="L18" s="421">
        <f t="shared" si="1"/>
        <v>0</v>
      </c>
      <c r="M18" s="422">
        <f t="shared" si="2"/>
        <v>0</v>
      </c>
      <c r="N18" s="422">
        <f t="shared" si="3"/>
        <v>0</v>
      </c>
      <c r="O18" s="414">
        <v>0</v>
      </c>
      <c r="P18" s="415">
        <v>0</v>
      </c>
      <c r="Q18" s="420">
        <f t="shared" si="4"/>
        <v>0</v>
      </c>
      <c r="S18" s="400" t="b">
        <f t="shared" si="5"/>
        <v>0</v>
      </c>
      <c r="T18" s="400" t="b">
        <f t="shared" si="18"/>
        <v>0</v>
      </c>
      <c r="U18" s="242">
        <v>0</v>
      </c>
      <c r="V18" s="240">
        <f t="shared" si="6"/>
        <v>1</v>
      </c>
      <c r="W18" s="243">
        <f t="shared" si="7"/>
        <v>0.25</v>
      </c>
      <c r="X18" s="239">
        <v>0.05</v>
      </c>
      <c r="Y18" s="240">
        <f t="shared" si="8"/>
        <v>0.95</v>
      </c>
      <c r="Z18" s="241">
        <f t="shared" si="9"/>
        <v>0.21052631578947367</v>
      </c>
      <c r="AA18" s="244">
        <v>0.05</v>
      </c>
      <c r="AB18" s="240">
        <f t="shared" si="10"/>
        <v>0.95</v>
      </c>
      <c r="AC18" s="245">
        <f t="shared" si="11"/>
        <v>0.21052631578947367</v>
      </c>
      <c r="AD18" s="246">
        <v>0.97499999999999998</v>
      </c>
      <c r="AE18" s="240">
        <v>0.92</v>
      </c>
      <c r="AF18" s="240">
        <v>0.95</v>
      </c>
      <c r="AG18" s="256">
        <v>1</v>
      </c>
      <c r="AH18" s="247"/>
      <c r="AI18" s="248">
        <v>0.25</v>
      </c>
      <c r="AJ18" s="247"/>
      <c r="AK18" s="257" t="e">
        <f t="shared" si="12"/>
        <v>#DIV/0!</v>
      </c>
      <c r="AL18" s="257" t="e">
        <f t="shared" si="13"/>
        <v>#DIV/0!</v>
      </c>
      <c r="AM18" s="257">
        <f t="shared" si="14"/>
        <v>0.25</v>
      </c>
      <c r="AN18" s="257">
        <f t="shared" si="15"/>
        <v>0.21052631578947367</v>
      </c>
      <c r="AO18" s="257">
        <f t="shared" si="16"/>
        <v>0.21052631578947367</v>
      </c>
      <c r="AP18" s="257">
        <f t="shared" si="17"/>
        <v>0.23076923076923073</v>
      </c>
      <c r="AQ18" s="257" t="e">
        <f>1-(1-#REF!)/(AE18*$S20)</f>
        <v>#REF!</v>
      </c>
      <c r="AR18" s="258" t="e">
        <f>1-(1-#REF!)/(AF18*$S20)</f>
        <v>#REF!</v>
      </c>
      <c r="AS18" s="259" t="s">
        <v>76</v>
      </c>
    </row>
    <row r="19" spans="1:45" ht="15" customHeight="1" thickBot="1" x14ac:dyDescent="0.5">
      <c r="A19" s="423">
        <f t="shared" si="19"/>
        <v>14</v>
      </c>
      <c r="B19" s="401"/>
      <c r="C19" s="397"/>
      <c r="D19" s="398"/>
      <c r="E19" s="399">
        <v>0</v>
      </c>
      <c r="F19" s="398"/>
      <c r="G19" s="398"/>
      <c r="H19" s="418">
        <v>0</v>
      </c>
      <c r="I19" s="419"/>
      <c r="J19" s="398"/>
      <c r="K19" s="421">
        <f t="shared" si="0"/>
        <v>0</v>
      </c>
      <c r="L19" s="421">
        <f t="shared" si="1"/>
        <v>0</v>
      </c>
      <c r="M19" s="422">
        <f t="shared" si="2"/>
        <v>0</v>
      </c>
      <c r="N19" s="422">
        <f t="shared" si="3"/>
        <v>0</v>
      </c>
      <c r="O19" s="414">
        <v>0</v>
      </c>
      <c r="P19" s="415">
        <v>0</v>
      </c>
      <c r="Q19" s="420">
        <f t="shared" si="4"/>
        <v>0</v>
      </c>
      <c r="S19" s="400" t="b">
        <f t="shared" si="5"/>
        <v>0</v>
      </c>
      <c r="T19" s="400" t="b">
        <f t="shared" si="18"/>
        <v>0</v>
      </c>
      <c r="U19" s="266">
        <v>0</v>
      </c>
      <c r="V19" s="267">
        <f t="shared" si="6"/>
        <v>1</v>
      </c>
      <c r="W19" s="268">
        <v>0.15</v>
      </c>
      <c r="X19" s="263">
        <v>0</v>
      </c>
      <c r="Y19" s="264">
        <f>1-X19</f>
        <v>1</v>
      </c>
      <c r="Z19" s="265">
        <v>0.15</v>
      </c>
      <c r="AA19" s="269">
        <v>0</v>
      </c>
      <c r="AB19" s="270">
        <f t="shared" si="10"/>
        <v>1</v>
      </c>
      <c r="AC19" s="271">
        <v>0.15</v>
      </c>
      <c r="AD19" s="272">
        <v>1</v>
      </c>
      <c r="AE19" s="273">
        <v>1</v>
      </c>
      <c r="AF19" s="273">
        <v>1</v>
      </c>
      <c r="AG19" s="273">
        <v>1</v>
      </c>
      <c r="AH19" s="274"/>
      <c r="AI19" s="275">
        <v>0.15</v>
      </c>
      <c r="AJ19" s="274"/>
      <c r="AK19" s="276" t="e">
        <f t="shared" si="12"/>
        <v>#DIV/0!</v>
      </c>
      <c r="AL19" s="276" t="e">
        <f t="shared" si="13"/>
        <v>#DIV/0!</v>
      </c>
      <c r="AM19" s="276">
        <f t="shared" si="14"/>
        <v>0.15000000000000002</v>
      </c>
      <c r="AN19" s="276">
        <f t="shared" si="15"/>
        <v>0.15000000000000002</v>
      </c>
      <c r="AO19" s="276">
        <f t="shared" si="16"/>
        <v>0.15000000000000002</v>
      </c>
      <c r="AP19" s="276">
        <f t="shared" si="17"/>
        <v>0.15000000000000002</v>
      </c>
      <c r="AQ19" s="276" t="e">
        <f>1-(1-#REF!)/(AE19*$S21)</f>
        <v>#REF!</v>
      </c>
      <c r="AR19" s="277" t="e">
        <f>1-(1-#REF!)/(AF19*$S21)</f>
        <v>#REF!</v>
      </c>
      <c r="AS19" s="278" t="s">
        <v>75</v>
      </c>
    </row>
    <row r="20" spans="1:45" ht="15" customHeight="1" x14ac:dyDescent="0.45">
      <c r="A20" s="423">
        <f t="shared" si="19"/>
        <v>15</v>
      </c>
      <c r="B20" s="401"/>
      <c r="C20" s="397"/>
      <c r="D20" s="398"/>
      <c r="E20" s="399">
        <v>0</v>
      </c>
      <c r="F20" s="398"/>
      <c r="G20" s="398"/>
      <c r="H20" s="418">
        <v>0</v>
      </c>
      <c r="I20" s="419"/>
      <c r="J20" s="398"/>
      <c r="K20" s="421">
        <f t="shared" si="0"/>
        <v>0</v>
      </c>
      <c r="L20" s="421">
        <f t="shared" si="1"/>
        <v>0</v>
      </c>
      <c r="M20" s="422">
        <f t="shared" si="2"/>
        <v>0</v>
      </c>
      <c r="N20" s="422">
        <f t="shared" si="3"/>
        <v>0</v>
      </c>
      <c r="O20" s="414">
        <v>0</v>
      </c>
      <c r="P20" s="415">
        <v>0</v>
      </c>
      <c r="Q20" s="420">
        <f t="shared" si="4"/>
        <v>0</v>
      </c>
      <c r="S20" s="400" t="b">
        <f t="shared" si="5"/>
        <v>0</v>
      </c>
      <c r="T20" s="400" t="b">
        <f t="shared" si="18"/>
        <v>0</v>
      </c>
    </row>
    <row r="21" spans="1:45" ht="15" customHeight="1" x14ac:dyDescent="0.45">
      <c r="A21" s="423">
        <f t="shared" si="19"/>
        <v>16</v>
      </c>
      <c r="B21" s="401"/>
      <c r="C21" s="397"/>
      <c r="D21" s="398"/>
      <c r="E21" s="399">
        <v>0</v>
      </c>
      <c r="F21" s="398"/>
      <c r="G21" s="398"/>
      <c r="H21" s="418">
        <v>0</v>
      </c>
      <c r="I21" s="419"/>
      <c r="J21" s="398"/>
      <c r="K21" s="421">
        <f t="shared" si="0"/>
        <v>0</v>
      </c>
      <c r="L21" s="421">
        <f t="shared" si="1"/>
        <v>0</v>
      </c>
      <c r="M21" s="422">
        <f t="shared" si="2"/>
        <v>0</v>
      </c>
      <c r="N21" s="422">
        <f t="shared" si="3"/>
        <v>0</v>
      </c>
      <c r="O21" s="414">
        <v>0</v>
      </c>
      <c r="P21" s="415">
        <v>0</v>
      </c>
      <c r="Q21" s="420">
        <f t="shared" si="4"/>
        <v>0</v>
      </c>
      <c r="S21" s="400" t="b">
        <f t="shared" si="5"/>
        <v>0</v>
      </c>
      <c r="T21" s="400" t="b">
        <f t="shared" si="18"/>
        <v>0</v>
      </c>
      <c r="U21" s="540" t="s">
        <v>229</v>
      </c>
      <c r="V21" s="540"/>
      <c r="W21" s="540"/>
      <c r="X21" s="540"/>
      <c r="Y21" s="540"/>
      <c r="Z21" s="540"/>
      <c r="AA21" s="540"/>
      <c r="AB21" s="540"/>
      <c r="AC21" s="540"/>
      <c r="AD21" s="540"/>
      <c r="AE21" s="540"/>
      <c r="AF21" s="540"/>
      <c r="AG21" s="540"/>
      <c r="AH21" s="540"/>
      <c r="AI21" s="540"/>
    </row>
    <row r="22" spans="1:45" ht="15" customHeight="1" thickBot="1" x14ac:dyDescent="0.5">
      <c r="A22" s="423">
        <f t="shared" si="19"/>
        <v>17</v>
      </c>
      <c r="B22" s="401"/>
      <c r="C22" s="397"/>
      <c r="D22" s="398"/>
      <c r="E22" s="399">
        <v>0</v>
      </c>
      <c r="F22" s="398"/>
      <c r="G22" s="398"/>
      <c r="H22" s="418">
        <v>0</v>
      </c>
      <c r="I22" s="419"/>
      <c r="J22" s="398"/>
      <c r="K22" s="421">
        <f t="shared" si="0"/>
        <v>0</v>
      </c>
      <c r="L22" s="421">
        <f t="shared" si="1"/>
        <v>0</v>
      </c>
      <c r="M22" s="422">
        <f t="shared" si="2"/>
        <v>0</v>
      </c>
      <c r="N22" s="422">
        <f t="shared" si="3"/>
        <v>0</v>
      </c>
      <c r="O22" s="414">
        <v>0</v>
      </c>
      <c r="P22" s="415">
        <v>0</v>
      </c>
      <c r="Q22" s="420">
        <f t="shared" si="4"/>
        <v>0</v>
      </c>
      <c r="S22" s="400" t="b">
        <f t="shared" si="5"/>
        <v>0</v>
      </c>
      <c r="T22" s="400" t="b">
        <f t="shared" si="18"/>
        <v>0</v>
      </c>
      <c r="U22" s="533" t="s">
        <v>154</v>
      </c>
      <c r="V22" s="533"/>
      <c r="W22" s="533"/>
      <c r="X22" s="533"/>
      <c r="Y22" s="533"/>
      <c r="Z22" s="534"/>
      <c r="AA22" s="134"/>
    </row>
    <row r="23" spans="1:45" ht="17.399999999999999" thickBot="1" x14ac:dyDescent="0.5">
      <c r="A23" s="423">
        <f t="shared" si="19"/>
        <v>18</v>
      </c>
      <c r="B23" s="401"/>
      <c r="C23" s="397"/>
      <c r="D23" s="398"/>
      <c r="E23" s="399">
        <v>0</v>
      </c>
      <c r="F23" s="398"/>
      <c r="G23" s="398"/>
      <c r="H23" s="418">
        <v>0</v>
      </c>
      <c r="I23" s="419"/>
      <c r="J23" s="398"/>
      <c r="K23" s="421">
        <f t="shared" si="0"/>
        <v>0</v>
      </c>
      <c r="L23" s="421">
        <f t="shared" si="1"/>
        <v>0</v>
      </c>
      <c r="M23" s="422">
        <f t="shared" si="2"/>
        <v>0</v>
      </c>
      <c r="N23" s="422">
        <f t="shared" si="3"/>
        <v>0</v>
      </c>
      <c r="O23" s="414">
        <v>0</v>
      </c>
      <c r="P23" s="415">
        <v>0</v>
      </c>
      <c r="Q23" s="420">
        <f t="shared" si="4"/>
        <v>0</v>
      </c>
      <c r="S23" s="400" t="b">
        <f t="shared" si="5"/>
        <v>0</v>
      </c>
      <c r="T23" s="400" t="b">
        <f t="shared" si="18"/>
        <v>0</v>
      </c>
      <c r="U23" s="529" t="s">
        <v>24</v>
      </c>
      <c r="V23" s="530"/>
      <c r="W23" s="530" t="s">
        <v>15</v>
      </c>
      <c r="X23" s="530"/>
      <c r="Y23" s="531"/>
      <c r="Z23" s="46" t="s">
        <v>108</v>
      </c>
      <c r="AA23" s="134"/>
    </row>
    <row r="24" spans="1:45" ht="17.399999999999999" thickBot="1" x14ac:dyDescent="0.5">
      <c r="A24" s="423">
        <f t="shared" si="19"/>
        <v>19</v>
      </c>
      <c r="B24" s="401"/>
      <c r="C24" s="397"/>
      <c r="D24" s="398"/>
      <c r="E24" s="399">
        <v>0</v>
      </c>
      <c r="F24" s="398"/>
      <c r="G24" s="398"/>
      <c r="H24" s="418">
        <v>0</v>
      </c>
      <c r="I24" s="419"/>
      <c r="J24" s="398"/>
      <c r="K24" s="421">
        <f t="shared" si="0"/>
        <v>0</v>
      </c>
      <c r="L24" s="421">
        <f t="shared" si="1"/>
        <v>0</v>
      </c>
      <c r="M24" s="422">
        <f t="shared" si="2"/>
        <v>0</v>
      </c>
      <c r="N24" s="422">
        <f t="shared" si="3"/>
        <v>0</v>
      </c>
      <c r="O24" s="414">
        <v>0</v>
      </c>
      <c r="P24" s="415">
        <v>0</v>
      </c>
      <c r="Q24" s="420">
        <f t="shared" si="4"/>
        <v>0</v>
      </c>
      <c r="S24" s="400" t="b">
        <f t="shared" si="5"/>
        <v>0</v>
      </c>
      <c r="T24" s="400" t="b">
        <f t="shared" si="18"/>
        <v>0</v>
      </c>
      <c r="U24" s="523" t="s">
        <v>113</v>
      </c>
      <c r="V24" s="524"/>
      <c r="W24" s="64" t="s">
        <v>123</v>
      </c>
      <c r="X24" s="64" t="s">
        <v>50</v>
      </c>
      <c r="Y24" s="68" t="s">
        <v>73</v>
      </c>
      <c r="Z24" s="137" t="s">
        <v>85</v>
      </c>
      <c r="AA24" s="138" t="s">
        <v>13</v>
      </c>
    </row>
    <row r="25" spans="1:45" ht="16.8" x14ac:dyDescent="0.45">
      <c r="A25" s="423">
        <f t="shared" si="19"/>
        <v>20</v>
      </c>
      <c r="B25" s="401"/>
      <c r="C25" s="397"/>
      <c r="D25" s="398"/>
      <c r="E25" s="399">
        <v>0</v>
      </c>
      <c r="F25" s="398"/>
      <c r="G25" s="398"/>
      <c r="H25" s="418">
        <v>0</v>
      </c>
      <c r="I25" s="419"/>
      <c r="J25" s="398"/>
      <c r="K25" s="421">
        <f t="shared" ref="K25" si="20">E25*(1-H25)</f>
        <v>0</v>
      </c>
      <c r="L25" s="421">
        <f t="shared" ref="L25" si="21">K25*D25</f>
        <v>0</v>
      </c>
      <c r="M25" s="422">
        <f t="shared" ref="M25" si="22">SUM(S25:T25)</f>
        <v>0</v>
      </c>
      <c r="N25" s="422">
        <f t="shared" ref="N25" si="23">M25*D25</f>
        <v>0</v>
      </c>
      <c r="O25" s="414">
        <v>0</v>
      </c>
      <c r="P25" s="415">
        <v>0</v>
      </c>
      <c r="Q25" s="420">
        <f t="shared" ref="Q25" si="24">IFERROR((M25-K25)/M25,0)</f>
        <v>0</v>
      </c>
      <c r="S25" s="400" t="b">
        <f t="shared" si="5"/>
        <v>0</v>
      </c>
      <c r="T25" s="400" t="b">
        <f t="shared" si="18"/>
        <v>0</v>
      </c>
      <c r="U25" s="525" t="s">
        <v>156</v>
      </c>
      <c r="V25" s="526"/>
      <c r="W25" s="139" t="s">
        <v>157</v>
      </c>
      <c r="X25" s="313">
        <v>0.5</v>
      </c>
      <c r="Y25" s="57">
        <f>1-X25</f>
        <v>0.5</v>
      </c>
      <c r="Z25" s="140">
        <f>1-(1-AA25)/Y25</f>
        <v>0.24</v>
      </c>
      <c r="AA25" s="314">
        <v>0.62</v>
      </c>
    </row>
    <row r="26" spans="1:45" ht="13.8" x14ac:dyDescent="0.25">
      <c r="M26" s="7" t="s">
        <v>18</v>
      </c>
      <c r="N26" s="8">
        <f>SUM(N6:N22)</f>
        <v>28682.793928571431</v>
      </c>
      <c r="U26" s="521" t="s">
        <v>159</v>
      </c>
      <c r="V26" s="522"/>
      <c r="W26" s="141" t="s">
        <v>127</v>
      </c>
      <c r="X26" s="316">
        <v>0.55000000000000004</v>
      </c>
      <c r="Y26" s="58">
        <f>1-X26</f>
        <v>0.44999999999999996</v>
      </c>
      <c r="Z26" s="142">
        <f>1-(1-AA26)/Y26</f>
        <v>0.22222222222222221</v>
      </c>
      <c r="AA26" s="317">
        <v>0.65</v>
      </c>
    </row>
    <row r="27" spans="1:45" ht="14.4" thickBot="1" x14ac:dyDescent="0.3">
      <c r="C27" s="336" t="s">
        <v>228</v>
      </c>
      <c r="M27" s="7" t="s">
        <v>19</v>
      </c>
      <c r="N27" s="8">
        <f>SUM(L6:L25)</f>
        <v>20077.955750000001</v>
      </c>
      <c r="U27" s="527" t="s">
        <v>161</v>
      </c>
      <c r="V27" s="528"/>
      <c r="W27" s="143" t="s">
        <v>162</v>
      </c>
      <c r="X27" s="319">
        <v>0.6</v>
      </c>
      <c r="Y27" s="320">
        <f>1-X27</f>
        <v>0.4</v>
      </c>
      <c r="Z27" s="144">
        <f>1-(1-AA27)/Y27</f>
        <v>0.24999999999999989</v>
      </c>
      <c r="AA27" s="321">
        <v>0.7</v>
      </c>
    </row>
    <row r="28" spans="1:45" ht="19.5" customHeight="1" thickBot="1" x14ac:dyDescent="0.3">
      <c r="C28" s="476"/>
      <c r="M28" s="7" t="s">
        <v>203</v>
      </c>
      <c r="N28" s="402">
        <f>IFERROR((N26-N27)/N26,0)</f>
        <v>0.30000000000000004</v>
      </c>
      <c r="U28" s="145" t="s">
        <v>163</v>
      </c>
      <c r="V28" s="145"/>
      <c r="W28" s="146"/>
      <c r="X28" s="134"/>
      <c r="Y28" s="135"/>
      <c r="Z28" s="133"/>
      <c r="AA28" s="134"/>
    </row>
    <row r="29" spans="1:45" ht="14.4" thickBot="1" x14ac:dyDescent="0.3">
      <c r="U29" s="533" t="s">
        <v>166</v>
      </c>
      <c r="V29" s="533"/>
      <c r="W29" s="533"/>
      <c r="X29" s="533"/>
      <c r="Y29" s="533"/>
      <c r="Z29" s="534"/>
      <c r="AA29" s="134"/>
    </row>
    <row r="30" spans="1:45" ht="14.4" thickBot="1" x14ac:dyDescent="0.3">
      <c r="L30" s="478" t="s">
        <v>229</v>
      </c>
      <c r="U30" s="535" t="s">
        <v>24</v>
      </c>
      <c r="V30" s="536"/>
      <c r="W30" s="537" t="s">
        <v>15</v>
      </c>
      <c r="X30" s="538"/>
      <c r="Y30" s="539"/>
      <c r="Z30" s="46" t="s">
        <v>108</v>
      </c>
      <c r="AA30" s="134"/>
    </row>
    <row r="31" spans="1:45" ht="16.5" customHeight="1" thickBot="1" x14ac:dyDescent="0.3">
      <c r="L31" s="533" t="s">
        <v>155</v>
      </c>
      <c r="M31" s="533"/>
      <c r="N31" s="533"/>
      <c r="O31" s="533"/>
      <c r="P31" s="533"/>
      <c r="Q31" s="534"/>
      <c r="U31" s="523" t="s">
        <v>113</v>
      </c>
      <c r="V31" s="524"/>
      <c r="W31" s="64" t="s">
        <v>50</v>
      </c>
      <c r="X31" s="68" t="s">
        <v>73</v>
      </c>
      <c r="Y31" s="137" t="s">
        <v>85</v>
      </c>
      <c r="Z31" s="138" t="s">
        <v>13</v>
      </c>
      <c r="AA31" s="135"/>
    </row>
    <row r="32" spans="1:45" ht="14.4" thickBot="1" x14ac:dyDescent="0.3">
      <c r="L32" s="529" t="s">
        <v>24</v>
      </c>
      <c r="M32" s="530"/>
      <c r="N32" s="530" t="s">
        <v>15</v>
      </c>
      <c r="O32" s="530"/>
      <c r="P32" s="531"/>
      <c r="Q32" s="46" t="s">
        <v>108</v>
      </c>
      <c r="U32" s="525" t="s">
        <v>168</v>
      </c>
      <c r="V32" s="526"/>
      <c r="W32" s="313">
        <v>0.25</v>
      </c>
      <c r="X32" s="57">
        <f>1-W32</f>
        <v>0.75</v>
      </c>
      <c r="Y32" s="140">
        <f>1-(1-Z32)/X32</f>
        <v>0.20000000000000007</v>
      </c>
      <c r="Z32" s="315">
        <v>0.4</v>
      </c>
      <c r="AA32" s="135"/>
    </row>
    <row r="33" spans="12:41" ht="14.4" thickBot="1" x14ac:dyDescent="0.3">
      <c r="L33" s="523" t="s">
        <v>113</v>
      </c>
      <c r="M33" s="524"/>
      <c r="N33" s="64" t="s">
        <v>50</v>
      </c>
      <c r="O33" s="68" t="s">
        <v>73</v>
      </c>
      <c r="P33" s="137" t="s">
        <v>85</v>
      </c>
      <c r="Q33" s="138" t="s">
        <v>13</v>
      </c>
      <c r="U33" s="521" t="s">
        <v>105</v>
      </c>
      <c r="V33" s="522"/>
      <c r="W33" s="316">
        <v>0.28000000000000003</v>
      </c>
      <c r="X33" s="58">
        <f>1-W33</f>
        <v>0.72</v>
      </c>
      <c r="Y33" s="142">
        <f>1-(1-Z33)/X33</f>
        <v>0.26388888888888884</v>
      </c>
      <c r="Z33" s="318">
        <v>0.47</v>
      </c>
      <c r="AA33" s="477"/>
      <c r="AB33" s="477"/>
      <c r="AC33" s="477"/>
      <c r="AD33" s="477"/>
      <c r="AE33" s="477"/>
      <c r="AF33" s="477"/>
      <c r="AG33" s="477"/>
      <c r="AH33" s="477"/>
      <c r="AI33" s="477"/>
      <c r="AJ33" s="477"/>
      <c r="AK33" s="477"/>
      <c r="AL33" s="477"/>
      <c r="AM33" s="477"/>
      <c r="AN33" s="477"/>
      <c r="AO33" s="477"/>
    </row>
    <row r="34" spans="12:41" ht="13.8" x14ac:dyDescent="0.25">
      <c r="L34" s="525" t="s">
        <v>158</v>
      </c>
      <c r="M34" s="526"/>
      <c r="N34" s="313">
        <v>0.12</v>
      </c>
      <c r="O34" s="57">
        <f t="shared" ref="O34:O39" si="25">1-N34</f>
        <v>0.88</v>
      </c>
      <c r="P34" s="140">
        <f t="shared" ref="P34:P39" si="26">1-(1-Q34)/O34</f>
        <v>0.23863636363636376</v>
      </c>
      <c r="Q34" s="315">
        <v>0.33</v>
      </c>
      <c r="U34" s="521" t="s">
        <v>170</v>
      </c>
      <c r="V34" s="522"/>
      <c r="W34" s="316">
        <v>0.3</v>
      </c>
      <c r="X34" s="58">
        <f>1-W34</f>
        <v>0.7</v>
      </c>
      <c r="Y34" s="142">
        <f>1-(1-Z34)/X34</f>
        <v>0.2857142857142857</v>
      </c>
      <c r="Z34" s="318">
        <v>0.5</v>
      </c>
      <c r="AA34" s="135"/>
    </row>
    <row r="35" spans="12:41" ht="13.8" x14ac:dyDescent="0.25">
      <c r="L35" s="521" t="s">
        <v>160</v>
      </c>
      <c r="M35" s="522"/>
      <c r="N35" s="316">
        <v>0.15</v>
      </c>
      <c r="O35" s="58">
        <f t="shared" si="25"/>
        <v>0.85</v>
      </c>
      <c r="P35" s="142">
        <f t="shared" si="26"/>
        <v>0.25882352941176467</v>
      </c>
      <c r="Q35" s="318">
        <v>0.37</v>
      </c>
      <c r="U35" s="521" t="s">
        <v>171</v>
      </c>
      <c r="V35" s="522"/>
      <c r="W35" s="316">
        <v>0.35</v>
      </c>
      <c r="X35" s="58">
        <f>1-W35</f>
        <v>0.65</v>
      </c>
      <c r="Y35" s="142">
        <f>1-(1-Z35)/X35</f>
        <v>0.27692307692307694</v>
      </c>
      <c r="Z35" s="318">
        <v>0.53</v>
      </c>
      <c r="AA35" s="135"/>
    </row>
    <row r="36" spans="12:41" ht="14.4" thickBot="1" x14ac:dyDescent="0.3">
      <c r="L36" s="521" t="s">
        <v>159</v>
      </c>
      <c r="M36" s="522"/>
      <c r="N36" s="316">
        <v>0.2</v>
      </c>
      <c r="O36" s="58">
        <f t="shared" si="25"/>
        <v>0.8</v>
      </c>
      <c r="P36" s="142">
        <f t="shared" si="26"/>
        <v>0.28749999999999998</v>
      </c>
      <c r="Q36" s="318">
        <v>0.43</v>
      </c>
      <c r="U36" s="541" t="s">
        <v>173</v>
      </c>
      <c r="V36" s="528"/>
      <c r="W36" s="319">
        <v>0.4</v>
      </c>
      <c r="X36" s="320">
        <f>1-W36</f>
        <v>0.6</v>
      </c>
      <c r="Y36" s="144">
        <f>1-(1-Z36)/X36</f>
        <v>0.25</v>
      </c>
      <c r="Z36" s="322">
        <v>0.55000000000000004</v>
      </c>
      <c r="AA36" s="135"/>
    </row>
    <row r="37" spans="12:41" ht="13.8" x14ac:dyDescent="0.25">
      <c r="L37" s="521" t="s">
        <v>164</v>
      </c>
      <c r="M37" s="522"/>
      <c r="N37" s="316">
        <v>0.25</v>
      </c>
      <c r="O37" s="58">
        <f t="shared" si="25"/>
        <v>0.75</v>
      </c>
      <c r="P37" s="142">
        <f t="shared" si="26"/>
        <v>0.27999999999999992</v>
      </c>
      <c r="Q37" s="318">
        <v>0.46</v>
      </c>
      <c r="U37" s="542" t="s">
        <v>175</v>
      </c>
      <c r="V37" s="542"/>
      <c r="W37" s="542"/>
      <c r="X37" s="542"/>
      <c r="Y37" s="135"/>
      <c r="Z37" s="133"/>
      <c r="AA37" s="134"/>
    </row>
    <row r="38" spans="12:41" ht="14.4" thickBot="1" x14ac:dyDescent="0.3">
      <c r="L38" s="521" t="s">
        <v>165</v>
      </c>
      <c r="M38" s="522"/>
      <c r="N38" s="316">
        <v>0.3</v>
      </c>
      <c r="O38" s="58">
        <f t="shared" si="25"/>
        <v>0.7</v>
      </c>
      <c r="P38" s="142">
        <f t="shared" si="26"/>
        <v>0.27142857142857135</v>
      </c>
      <c r="Q38" s="318">
        <v>0.49</v>
      </c>
      <c r="U38" s="533" t="s">
        <v>176</v>
      </c>
      <c r="V38" s="533"/>
      <c r="W38" s="533"/>
      <c r="X38" s="533"/>
      <c r="Y38" s="533"/>
      <c r="Z38" s="534"/>
      <c r="AA38" s="134"/>
    </row>
    <row r="39" spans="12:41" ht="14.4" thickBot="1" x14ac:dyDescent="0.3">
      <c r="L39" s="541" t="s">
        <v>167</v>
      </c>
      <c r="M39" s="528"/>
      <c r="N39" s="319">
        <v>0.35</v>
      </c>
      <c r="O39" s="320">
        <f t="shared" si="25"/>
        <v>0.65</v>
      </c>
      <c r="P39" s="144">
        <f t="shared" si="26"/>
        <v>0.26153846153846161</v>
      </c>
      <c r="Q39" s="322">
        <v>0.52</v>
      </c>
      <c r="U39" s="529" t="s">
        <v>24</v>
      </c>
      <c r="V39" s="530"/>
      <c r="W39" s="530" t="s">
        <v>15</v>
      </c>
      <c r="X39" s="530"/>
      <c r="Y39" s="531"/>
      <c r="Z39" s="46" t="s">
        <v>108</v>
      </c>
      <c r="AA39" s="134"/>
    </row>
    <row r="40" spans="12:41" ht="14.4" thickBot="1" x14ac:dyDescent="0.3">
      <c r="L40" s="533" t="s">
        <v>169</v>
      </c>
      <c r="M40" s="533"/>
      <c r="N40" s="533"/>
      <c r="O40" s="533"/>
      <c r="P40" s="533"/>
      <c r="Q40" s="534"/>
      <c r="U40" s="523" t="s">
        <v>113</v>
      </c>
      <c r="V40" s="524"/>
      <c r="W40" s="64" t="s">
        <v>50</v>
      </c>
      <c r="X40" s="68" t="s">
        <v>73</v>
      </c>
      <c r="Y40" s="137" t="s">
        <v>85</v>
      </c>
      <c r="Z40" s="138" t="s">
        <v>13</v>
      </c>
      <c r="AA40" s="134"/>
    </row>
    <row r="41" spans="12:41" ht="14.4" thickBot="1" x14ac:dyDescent="0.3">
      <c r="L41" s="529" t="s">
        <v>24</v>
      </c>
      <c r="M41" s="530"/>
      <c r="N41" s="530" t="s">
        <v>15</v>
      </c>
      <c r="O41" s="530"/>
      <c r="P41" s="531"/>
      <c r="Q41" s="46" t="s">
        <v>108</v>
      </c>
      <c r="U41" s="525" t="s">
        <v>168</v>
      </c>
      <c r="V41" s="526"/>
      <c r="W41" s="313">
        <v>0.3</v>
      </c>
      <c r="X41" s="57">
        <f>1-W41</f>
        <v>0.7</v>
      </c>
      <c r="Y41" s="140">
        <f>1-(1-Z41)/X41</f>
        <v>0.2857142857142857</v>
      </c>
      <c r="Z41" s="315">
        <v>0.5</v>
      </c>
      <c r="AA41" s="134"/>
    </row>
    <row r="42" spans="12:41" ht="14.4" thickBot="1" x14ac:dyDescent="0.3">
      <c r="L42" s="523" t="s">
        <v>113</v>
      </c>
      <c r="M42" s="524"/>
      <c r="N42" s="64" t="s">
        <v>50</v>
      </c>
      <c r="O42" s="68" t="s">
        <v>73</v>
      </c>
      <c r="P42" s="137" t="s">
        <v>85</v>
      </c>
      <c r="Q42" s="138" t="s">
        <v>13</v>
      </c>
      <c r="U42" s="521" t="s">
        <v>105</v>
      </c>
      <c r="V42" s="522"/>
      <c r="W42" s="316">
        <v>0.35</v>
      </c>
      <c r="X42" s="58">
        <f>1-W42</f>
        <v>0.65</v>
      </c>
      <c r="Y42" s="142">
        <f>1-(1-Z42)/X42</f>
        <v>0.33846153846153837</v>
      </c>
      <c r="Z42" s="318">
        <v>0.56999999999999995</v>
      </c>
      <c r="AA42" s="134"/>
    </row>
    <row r="43" spans="12:41" ht="13.8" x14ac:dyDescent="0.25">
      <c r="L43" s="525" t="s">
        <v>172</v>
      </c>
      <c r="M43" s="526"/>
      <c r="N43" s="313">
        <v>0.15</v>
      </c>
      <c r="O43" s="57">
        <f t="shared" ref="O43:O50" si="27">1-N43</f>
        <v>0.85</v>
      </c>
      <c r="P43" s="140">
        <f>1-(1-Q43)/O43</f>
        <v>0.23529411764705876</v>
      </c>
      <c r="Q43" s="315">
        <v>0.35</v>
      </c>
      <c r="U43" s="521" t="s">
        <v>170</v>
      </c>
      <c r="V43" s="522"/>
      <c r="W43" s="316">
        <v>0.4</v>
      </c>
      <c r="X43" s="58">
        <f>1-W43</f>
        <v>0.6</v>
      </c>
      <c r="Y43" s="142">
        <f>1-(1-Z43)/X43</f>
        <v>0.33333333333333326</v>
      </c>
      <c r="Z43" s="318">
        <v>0.6</v>
      </c>
      <c r="AA43" s="134"/>
    </row>
    <row r="44" spans="12:41" ht="13.8" x14ac:dyDescent="0.25">
      <c r="L44" s="521" t="s">
        <v>174</v>
      </c>
      <c r="M44" s="522"/>
      <c r="N44" s="316">
        <v>0.18</v>
      </c>
      <c r="O44" s="58">
        <f t="shared" si="27"/>
        <v>0.82000000000000006</v>
      </c>
      <c r="P44" s="142">
        <f t="shared" ref="P44:P50" si="28">1-(1-Q44)/O44</f>
        <v>0.24390243902439035</v>
      </c>
      <c r="Q44" s="318">
        <v>0.38</v>
      </c>
      <c r="U44" s="521" t="s">
        <v>171</v>
      </c>
      <c r="V44" s="522"/>
      <c r="W44" s="316">
        <v>0.45</v>
      </c>
      <c r="X44" s="58">
        <f>1-W44</f>
        <v>0.55000000000000004</v>
      </c>
      <c r="Y44" s="142">
        <f>1-(1-Z44)/X44</f>
        <v>0.32727272727272738</v>
      </c>
      <c r="Z44" s="318">
        <v>0.63</v>
      </c>
      <c r="AA44" s="134"/>
    </row>
    <row r="45" spans="12:41" ht="14.4" thickBot="1" x14ac:dyDescent="0.3">
      <c r="L45" s="521" t="s">
        <v>105</v>
      </c>
      <c r="M45" s="522"/>
      <c r="N45" s="316">
        <v>0.2</v>
      </c>
      <c r="O45" s="58">
        <f t="shared" si="27"/>
        <v>0.8</v>
      </c>
      <c r="P45" s="142">
        <f t="shared" si="28"/>
        <v>0.25000000000000011</v>
      </c>
      <c r="Q45" s="318">
        <v>0.4</v>
      </c>
      <c r="U45" s="541" t="s">
        <v>173</v>
      </c>
      <c r="V45" s="528"/>
      <c r="W45" s="319">
        <v>0.5</v>
      </c>
      <c r="X45" s="320">
        <f>1-W45</f>
        <v>0.5</v>
      </c>
      <c r="Y45" s="144">
        <f>1-(1-Z45)/X45</f>
        <v>0.32000000000000006</v>
      </c>
      <c r="Z45" s="322">
        <v>0.66</v>
      </c>
      <c r="AA45" s="134"/>
    </row>
    <row r="46" spans="12:41" ht="13.8" x14ac:dyDescent="0.25">
      <c r="L46" s="521" t="s">
        <v>160</v>
      </c>
      <c r="M46" s="522"/>
      <c r="N46" s="316">
        <v>0.25</v>
      </c>
      <c r="O46" s="58">
        <f t="shared" si="27"/>
        <v>0.75</v>
      </c>
      <c r="P46" s="142">
        <f t="shared" si="28"/>
        <v>0.23999999999999988</v>
      </c>
      <c r="Q46" s="318">
        <v>0.43</v>
      </c>
      <c r="U46" s="542" t="s">
        <v>183</v>
      </c>
      <c r="V46" s="542"/>
      <c r="W46" s="542"/>
      <c r="X46" s="542"/>
      <c r="Y46" s="149"/>
      <c r="Z46" s="133"/>
      <c r="AA46" s="134"/>
    </row>
    <row r="47" spans="12:41" ht="13.8" x14ac:dyDescent="0.25">
      <c r="L47" s="521" t="s">
        <v>159</v>
      </c>
      <c r="M47" s="522"/>
      <c r="N47" s="316">
        <v>0.28000000000000003</v>
      </c>
      <c r="O47" s="58">
        <f t="shared" si="27"/>
        <v>0.72</v>
      </c>
      <c r="P47" s="142">
        <f t="shared" si="28"/>
        <v>0.27777777777777768</v>
      </c>
      <c r="Q47" s="318">
        <v>0.48</v>
      </c>
      <c r="U47" s="543" t="s">
        <v>188</v>
      </c>
      <c r="V47" s="543"/>
      <c r="W47" s="543"/>
      <c r="X47" s="279"/>
      <c r="Y47" s="135"/>
      <c r="Z47" s="133"/>
      <c r="AA47" s="134"/>
    </row>
    <row r="48" spans="12:41" ht="13.8" x14ac:dyDescent="0.25">
      <c r="L48" s="521" t="s">
        <v>177</v>
      </c>
      <c r="M48" s="522"/>
      <c r="N48" s="316">
        <v>0.3</v>
      </c>
      <c r="O48" s="58">
        <f t="shared" si="27"/>
        <v>0.7</v>
      </c>
      <c r="P48" s="142">
        <f t="shared" si="28"/>
        <v>0.2857142857142857</v>
      </c>
      <c r="Q48" s="318">
        <v>0.5</v>
      </c>
      <c r="U48" s="544" t="s">
        <v>190</v>
      </c>
      <c r="V48" s="544"/>
      <c r="W48" s="544"/>
      <c r="X48" s="134"/>
      <c r="Y48" s="135"/>
      <c r="Z48" s="133"/>
      <c r="AA48" s="134"/>
    </row>
    <row r="49" spans="11:27" ht="13.8" x14ac:dyDescent="0.25">
      <c r="L49" s="521" t="s">
        <v>178</v>
      </c>
      <c r="M49" s="522"/>
      <c r="N49" s="316">
        <v>0.35</v>
      </c>
      <c r="O49" s="58">
        <f t="shared" si="27"/>
        <v>0.65</v>
      </c>
      <c r="P49" s="142">
        <f t="shared" si="28"/>
        <v>0.27692307692307694</v>
      </c>
      <c r="Q49" s="318">
        <v>0.53</v>
      </c>
    </row>
    <row r="50" spans="11:27" ht="14.4" thickBot="1" x14ac:dyDescent="0.3">
      <c r="L50" s="541" t="s">
        <v>179</v>
      </c>
      <c r="M50" s="528"/>
      <c r="N50" s="319">
        <v>0.4</v>
      </c>
      <c r="O50" s="320">
        <f t="shared" si="27"/>
        <v>0.6</v>
      </c>
      <c r="P50" s="144">
        <f t="shared" si="28"/>
        <v>0.25</v>
      </c>
      <c r="Q50" s="322">
        <v>0.55000000000000004</v>
      </c>
      <c r="AA50" s="279"/>
    </row>
    <row r="51" spans="11:27" ht="13.8" x14ac:dyDescent="0.25">
      <c r="L51" s="131"/>
      <c r="M51" s="279"/>
      <c r="N51" s="279"/>
      <c r="O51" s="279"/>
      <c r="P51" s="279"/>
      <c r="Q51" s="279"/>
      <c r="AA51" s="279"/>
    </row>
    <row r="52" spans="11:27" ht="14.4" thickBot="1" x14ac:dyDescent="0.3">
      <c r="L52" s="533" t="s">
        <v>180</v>
      </c>
      <c r="M52" s="533"/>
      <c r="N52" s="533"/>
      <c r="O52" s="533"/>
      <c r="P52" s="533"/>
      <c r="Q52" s="534"/>
      <c r="AA52" s="279"/>
    </row>
    <row r="53" spans="11:27" ht="14.4" thickBot="1" x14ac:dyDescent="0.3">
      <c r="L53" s="529" t="s">
        <v>24</v>
      </c>
      <c r="M53" s="530"/>
      <c r="N53" s="530" t="s">
        <v>15</v>
      </c>
      <c r="O53" s="530"/>
      <c r="P53" s="531"/>
      <c r="Q53" s="46" t="s">
        <v>108</v>
      </c>
      <c r="AA53" s="279"/>
    </row>
    <row r="54" spans="11:27" ht="14.4" thickBot="1" x14ac:dyDescent="0.3">
      <c r="K54" s="147" t="s">
        <v>181</v>
      </c>
      <c r="L54" s="523" t="s">
        <v>113</v>
      </c>
      <c r="M54" s="524"/>
      <c r="N54" s="64" t="s">
        <v>50</v>
      </c>
      <c r="O54" s="68" t="s">
        <v>73</v>
      </c>
      <c r="P54" s="137" t="s">
        <v>85</v>
      </c>
      <c r="Q54" s="148" t="s">
        <v>13</v>
      </c>
      <c r="AA54" s="279"/>
    </row>
    <row r="55" spans="11:27" ht="13.8" x14ac:dyDescent="0.25">
      <c r="K55" s="147" t="s">
        <v>182</v>
      </c>
      <c r="L55" s="525" t="s">
        <v>184</v>
      </c>
      <c r="M55" s="526"/>
      <c r="N55" s="313">
        <v>0.2</v>
      </c>
      <c r="O55" s="57">
        <f>1-N55</f>
        <v>0.8</v>
      </c>
      <c r="P55" s="150">
        <f>1-(1-Q55)/O55</f>
        <v>0.22500000000000009</v>
      </c>
      <c r="Q55" s="48">
        <v>0.38</v>
      </c>
      <c r="AA55" s="279"/>
    </row>
    <row r="56" spans="11:27" ht="13.8" x14ac:dyDescent="0.25">
      <c r="K56" s="323" t="s">
        <v>185</v>
      </c>
      <c r="L56" s="521" t="s">
        <v>186</v>
      </c>
      <c r="M56" s="522"/>
      <c r="N56" s="316">
        <v>0.23</v>
      </c>
      <c r="O56" s="58">
        <f>1-N56</f>
        <v>0.77</v>
      </c>
      <c r="P56" s="151">
        <f>1-(1-Q56)/O56</f>
        <v>0.27272727272727271</v>
      </c>
      <c r="Q56" s="52">
        <v>0.44</v>
      </c>
      <c r="AA56" s="279"/>
    </row>
    <row r="57" spans="11:27" ht="13.8" x14ac:dyDescent="0.25">
      <c r="K57" s="323" t="s">
        <v>187</v>
      </c>
      <c r="L57" s="521" t="s">
        <v>160</v>
      </c>
      <c r="M57" s="522"/>
      <c r="N57" s="316">
        <v>0.28000000000000003</v>
      </c>
      <c r="O57" s="58">
        <f>1-N57</f>
        <v>0.72</v>
      </c>
      <c r="P57" s="151">
        <f>1-(1-Q57)/O57</f>
        <v>0.26388888888888884</v>
      </c>
      <c r="Q57" s="52">
        <v>0.47</v>
      </c>
      <c r="AA57" s="279"/>
    </row>
    <row r="58" spans="11:27" ht="14.4" thickBot="1" x14ac:dyDescent="0.3">
      <c r="K58" s="323" t="s">
        <v>189</v>
      </c>
      <c r="L58" s="527" t="s">
        <v>191</v>
      </c>
      <c r="M58" s="528"/>
      <c r="N58" s="319">
        <v>0.3</v>
      </c>
      <c r="O58" s="320">
        <f>1-N58</f>
        <v>0.7</v>
      </c>
      <c r="P58" s="152">
        <f>1-(1-Q58)/O58</f>
        <v>0.2857142857142857</v>
      </c>
      <c r="Q58" s="325">
        <v>0.5</v>
      </c>
      <c r="AA58" s="279"/>
    </row>
    <row r="59" spans="11:27" ht="13.8" x14ac:dyDescent="0.25">
      <c r="AA59" s="279"/>
    </row>
    <row r="60" spans="11:27" ht="13.8" x14ac:dyDescent="0.25">
      <c r="AA60" s="279"/>
    </row>
    <row r="61" spans="11:27" ht="13.8" x14ac:dyDescent="0.25">
      <c r="AA61" s="279"/>
    </row>
    <row r="62" spans="11:27" ht="13.8" x14ac:dyDescent="0.25">
      <c r="AA62" s="279"/>
    </row>
    <row r="63" spans="11:27" ht="13.8" x14ac:dyDescent="0.25">
      <c r="AA63" s="279"/>
    </row>
    <row r="64" spans="11:27" ht="13.8" x14ac:dyDescent="0.25">
      <c r="AA64" s="279"/>
    </row>
    <row r="65" spans="27:27" ht="13.8" x14ac:dyDescent="0.25">
      <c r="AA65" s="279"/>
    </row>
    <row r="66" spans="27:27" ht="13.8" x14ac:dyDescent="0.25">
      <c r="AA66" s="279"/>
    </row>
    <row r="67" spans="27:27" ht="13.8" x14ac:dyDescent="0.25">
      <c r="AA67" s="279"/>
    </row>
    <row r="68" spans="27:27" ht="13.8" x14ac:dyDescent="0.25">
      <c r="AA68" s="279"/>
    </row>
    <row r="69" spans="27:27" ht="13.8" x14ac:dyDescent="0.25">
      <c r="AA69" s="279"/>
    </row>
    <row r="70" spans="27:27" ht="13.8" x14ac:dyDescent="0.25">
      <c r="AA70" s="279"/>
    </row>
    <row r="71" spans="27:27" ht="13.8" x14ac:dyDescent="0.25">
      <c r="AA71" s="279"/>
    </row>
    <row r="77" spans="27:27" ht="13.8" x14ac:dyDescent="0.25">
      <c r="AA77" s="279"/>
    </row>
  </sheetData>
  <mergeCells count="61">
    <mergeCell ref="L58:M58"/>
    <mergeCell ref="L54:M54"/>
    <mergeCell ref="L55:M55"/>
    <mergeCell ref="L47:M47"/>
    <mergeCell ref="U38:Z38"/>
    <mergeCell ref="L56:M56"/>
    <mergeCell ref="U47:W47"/>
    <mergeCell ref="L57:M57"/>
    <mergeCell ref="U48:W48"/>
    <mergeCell ref="U40:V40"/>
    <mergeCell ref="L49:M49"/>
    <mergeCell ref="U41:V41"/>
    <mergeCell ref="L50:M50"/>
    <mergeCell ref="U42:V42"/>
    <mergeCell ref="U43:V43"/>
    <mergeCell ref="L45:M45"/>
    <mergeCell ref="L46:M46"/>
    <mergeCell ref="U44:V44"/>
    <mergeCell ref="L53:M53"/>
    <mergeCell ref="N53:P53"/>
    <mergeCell ref="U45:V45"/>
    <mergeCell ref="U46:X46"/>
    <mergeCell ref="L52:Q52"/>
    <mergeCell ref="U39:V39"/>
    <mergeCell ref="W39:Y39"/>
    <mergeCell ref="L40:Q40"/>
    <mergeCell ref="L48:M48"/>
    <mergeCell ref="U34:V34"/>
    <mergeCell ref="L42:M42"/>
    <mergeCell ref="U35:V35"/>
    <mergeCell ref="L43:M43"/>
    <mergeCell ref="U36:V36"/>
    <mergeCell ref="L44:M44"/>
    <mergeCell ref="L41:M41"/>
    <mergeCell ref="L36:M36"/>
    <mergeCell ref="N41:P41"/>
    <mergeCell ref="L39:M39"/>
    <mergeCell ref="U37:X37"/>
    <mergeCell ref="L38:M38"/>
    <mergeCell ref="O3:P3"/>
    <mergeCell ref="U22:Z22"/>
    <mergeCell ref="L31:Q31"/>
    <mergeCell ref="U23:V23"/>
    <mergeCell ref="W23:Y23"/>
    <mergeCell ref="U29:Z29"/>
    <mergeCell ref="U30:V30"/>
    <mergeCell ref="W30:Y30"/>
    <mergeCell ref="U31:V31"/>
    <mergeCell ref="U21:AI21"/>
    <mergeCell ref="L37:M37"/>
    <mergeCell ref="U24:V24"/>
    <mergeCell ref="U25:V25"/>
    <mergeCell ref="L34:M34"/>
    <mergeCell ref="U26:V26"/>
    <mergeCell ref="L35:M35"/>
    <mergeCell ref="U27:V27"/>
    <mergeCell ref="U32:V32"/>
    <mergeCell ref="L33:M33"/>
    <mergeCell ref="L32:M32"/>
    <mergeCell ref="N32:P32"/>
    <mergeCell ref="U33:V33"/>
  </mergeCells>
  <pageMargins left="0.7" right="0.7" top="0.75" bottom="0.75" header="0.3" footer="0.3"/>
  <pageSetup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39"/>
  <sheetViews>
    <sheetView topLeftCell="A22" workbookViewId="0">
      <selection activeCell="A37" sqref="A37:O37"/>
    </sheetView>
  </sheetViews>
  <sheetFormatPr defaultColWidth="7" defaultRowHeight="13.2" x14ac:dyDescent="0.25"/>
  <cols>
    <col min="1" max="15" width="7" customWidth="1"/>
    <col min="16" max="19" width="7" hidden="1" customWidth="1"/>
    <col min="20" max="20" width="1.109375" customWidth="1"/>
    <col min="21" max="21" width="8.109375" customWidth="1"/>
    <col min="22" max="22" width="1" customWidth="1"/>
    <col min="23" max="24" width="7.88671875" hidden="1" customWidth="1"/>
    <col min="25" max="30" width="7" hidden="1" customWidth="1"/>
    <col min="31" max="31" width="12.5546875" customWidth="1"/>
  </cols>
  <sheetData>
    <row r="1" spans="1:31" ht="14.4" thickBot="1" x14ac:dyDescent="0.3">
      <c r="A1" s="82"/>
      <c r="B1" s="83" t="s">
        <v>101</v>
      </c>
      <c r="C1" s="82"/>
      <c r="D1" s="44"/>
      <c r="E1" s="44"/>
      <c r="F1" s="44"/>
      <c r="G1" s="82"/>
      <c r="H1" s="82"/>
      <c r="I1" s="82"/>
      <c r="J1" s="44"/>
      <c r="K1" s="44"/>
      <c r="L1" s="44"/>
      <c r="M1" s="82"/>
      <c r="N1" s="82"/>
      <c r="O1" s="82"/>
      <c r="P1" s="23"/>
      <c r="Q1" s="23"/>
      <c r="R1" s="24"/>
      <c r="S1" s="26"/>
      <c r="T1" s="160"/>
      <c r="U1" s="161" t="s">
        <v>62</v>
      </c>
      <c r="V1" s="162"/>
      <c r="W1" s="22" t="s">
        <v>52</v>
      </c>
      <c r="X1" s="23"/>
      <c r="Y1" s="23"/>
      <c r="Z1" s="23"/>
      <c r="AA1" s="23"/>
      <c r="AB1" s="23"/>
      <c r="AC1" s="23"/>
      <c r="AD1" s="24"/>
      <c r="AE1" s="81"/>
    </row>
    <row r="2" spans="1:31" ht="12" customHeight="1" x14ac:dyDescent="0.25">
      <c r="A2" s="163"/>
      <c r="B2" s="164" t="s">
        <v>53</v>
      </c>
      <c r="C2" s="165"/>
      <c r="D2" s="45"/>
      <c r="E2" s="45" t="s">
        <v>54</v>
      </c>
      <c r="F2" s="45"/>
      <c r="G2" s="84"/>
      <c r="H2" s="85" t="s">
        <v>55</v>
      </c>
      <c r="I2" s="86"/>
      <c r="J2" s="545" t="s">
        <v>56</v>
      </c>
      <c r="K2" s="545"/>
      <c r="L2" s="545"/>
      <c r="M2" s="87"/>
      <c r="N2" s="88" t="s">
        <v>57</v>
      </c>
      <c r="O2" s="89"/>
      <c r="P2" s="28" t="s">
        <v>58</v>
      </c>
      <c r="Q2" s="28" t="s">
        <v>59</v>
      </c>
      <c r="R2" s="29" t="s">
        <v>60</v>
      </c>
      <c r="S2" s="28" t="s">
        <v>47</v>
      </c>
      <c r="T2" s="166"/>
      <c r="U2" s="167" t="s">
        <v>61</v>
      </c>
      <c r="V2" s="168"/>
      <c r="W2" s="27" t="s">
        <v>53</v>
      </c>
      <c r="X2" s="28" t="s">
        <v>54</v>
      </c>
      <c r="Y2" s="28" t="s">
        <v>55</v>
      </c>
      <c r="Z2" s="28" t="s">
        <v>56</v>
      </c>
      <c r="AA2" s="28" t="s">
        <v>57</v>
      </c>
      <c r="AB2" s="28" t="s">
        <v>58</v>
      </c>
      <c r="AC2" s="28" t="s">
        <v>59</v>
      </c>
      <c r="AD2" s="29" t="s">
        <v>60</v>
      </c>
      <c r="AE2" s="81"/>
    </row>
    <row r="3" spans="1:31" ht="12" customHeight="1" x14ac:dyDescent="0.25">
      <c r="A3" s="169"/>
      <c r="B3" s="170" t="s">
        <v>80</v>
      </c>
      <c r="C3" s="171"/>
      <c r="D3" s="28"/>
      <c r="E3" s="28" t="s">
        <v>81</v>
      </c>
      <c r="F3" s="25"/>
      <c r="G3" s="90"/>
      <c r="H3" s="47" t="s">
        <v>82</v>
      </c>
      <c r="I3" s="91"/>
      <c r="J3" s="546" t="s">
        <v>83</v>
      </c>
      <c r="K3" s="546"/>
      <c r="L3" s="546"/>
      <c r="M3" s="92"/>
      <c r="N3" s="28" t="s">
        <v>84</v>
      </c>
      <c r="O3" s="93"/>
      <c r="P3" s="25"/>
      <c r="Q3" s="28" t="s">
        <v>64</v>
      </c>
      <c r="R3" s="29"/>
      <c r="S3" s="28" t="s">
        <v>65</v>
      </c>
      <c r="T3" s="166"/>
      <c r="U3" s="167" t="s">
        <v>34</v>
      </c>
      <c r="V3" s="168"/>
      <c r="W3" s="27"/>
      <c r="X3" s="28"/>
      <c r="Y3" s="25"/>
      <c r="Z3" s="28"/>
      <c r="AA3" s="28" t="s">
        <v>63</v>
      </c>
      <c r="AB3" s="25"/>
      <c r="AC3" s="28" t="s">
        <v>64</v>
      </c>
      <c r="AD3" s="29"/>
      <c r="AE3" s="81"/>
    </row>
    <row r="4" spans="1:31" ht="14.4" thickBot="1" x14ac:dyDescent="0.3">
      <c r="A4" s="169" t="s">
        <v>50</v>
      </c>
      <c r="B4" s="170" t="s">
        <v>66</v>
      </c>
      <c r="C4" s="172" t="s">
        <v>85</v>
      </c>
      <c r="D4" s="31" t="s">
        <v>50</v>
      </c>
      <c r="E4" s="31" t="s">
        <v>67</v>
      </c>
      <c r="F4" s="31" t="s">
        <v>85</v>
      </c>
      <c r="G4" s="90" t="s">
        <v>50</v>
      </c>
      <c r="H4" s="28" t="s">
        <v>73</v>
      </c>
      <c r="I4" s="94" t="s">
        <v>85</v>
      </c>
      <c r="J4" s="28" t="s">
        <v>50</v>
      </c>
      <c r="K4" s="28" t="s">
        <v>73</v>
      </c>
      <c r="L4" s="28" t="s">
        <v>85</v>
      </c>
      <c r="M4" s="95" t="s">
        <v>50</v>
      </c>
      <c r="N4" s="31" t="s">
        <v>73</v>
      </c>
      <c r="O4" s="96" t="s">
        <v>85</v>
      </c>
      <c r="P4" s="31" t="s">
        <v>71</v>
      </c>
      <c r="Q4" s="31" t="s">
        <v>71</v>
      </c>
      <c r="R4" s="32" t="s">
        <v>72</v>
      </c>
      <c r="S4" s="31" t="s">
        <v>73</v>
      </c>
      <c r="T4" s="173"/>
      <c r="U4" s="174" t="s">
        <v>50</v>
      </c>
      <c r="V4" s="175"/>
      <c r="W4" s="30" t="s">
        <v>66</v>
      </c>
      <c r="X4" s="31" t="s">
        <v>67</v>
      </c>
      <c r="Y4" s="31" t="s">
        <v>68</v>
      </c>
      <c r="Z4" s="31" t="s">
        <v>69</v>
      </c>
      <c r="AA4" s="31" t="s">
        <v>70</v>
      </c>
      <c r="AB4" s="31" t="s">
        <v>71</v>
      </c>
      <c r="AC4" s="31" t="s">
        <v>71</v>
      </c>
      <c r="AD4" s="32" t="s">
        <v>72</v>
      </c>
      <c r="AE4" s="81"/>
    </row>
    <row r="5" spans="1:31" ht="18" customHeight="1" x14ac:dyDescent="0.25">
      <c r="A5" s="176">
        <v>0.1</v>
      </c>
      <c r="B5" s="177">
        <f t="shared" ref="B5:B18" si="0">1-A5</f>
        <v>0.9</v>
      </c>
      <c r="C5" s="178">
        <f t="shared" ref="C5:C17" si="1">W5</f>
        <v>0.61111111111111116</v>
      </c>
      <c r="D5" s="49">
        <v>0.2</v>
      </c>
      <c r="E5" s="41">
        <f t="shared" ref="E5:E18" si="2">1-D5</f>
        <v>0.8</v>
      </c>
      <c r="F5" s="51">
        <f t="shared" ref="F5:F17" si="3">X5</f>
        <v>0.5625</v>
      </c>
      <c r="G5" s="97">
        <v>0.3</v>
      </c>
      <c r="H5" s="41">
        <f t="shared" ref="H5:H18" si="4">1-G5</f>
        <v>0.7</v>
      </c>
      <c r="I5" s="98">
        <f t="shared" ref="I5:I17" si="5">Y5</f>
        <v>0.5</v>
      </c>
      <c r="J5" s="49">
        <v>0.4</v>
      </c>
      <c r="K5" s="41">
        <f t="shared" ref="K5:K17" si="6">1-J5</f>
        <v>0.6</v>
      </c>
      <c r="L5" s="51">
        <f t="shared" ref="L5:L17" si="7">Z5</f>
        <v>0.41666666666666663</v>
      </c>
      <c r="M5" s="99">
        <v>0.5</v>
      </c>
      <c r="N5" s="41">
        <f t="shared" ref="N5:N18" si="8">1-M5</f>
        <v>0.5</v>
      </c>
      <c r="O5" s="100">
        <f t="shared" ref="O5:O17" si="9">AA5</f>
        <v>0.30000000000000004</v>
      </c>
      <c r="P5" s="50">
        <v>0.46</v>
      </c>
      <c r="Q5" s="41">
        <v>0.42</v>
      </c>
      <c r="R5" s="41">
        <v>0.44</v>
      </c>
      <c r="S5" s="41">
        <v>1</v>
      </c>
      <c r="T5" s="179"/>
      <c r="U5" s="180">
        <v>0.65</v>
      </c>
      <c r="V5" s="179"/>
      <c r="W5" s="42">
        <f t="shared" ref="W5:W18" si="10">1-(1-U5)/(B5*S5)</f>
        <v>0.61111111111111116</v>
      </c>
      <c r="X5" s="42">
        <f t="shared" ref="X5:X18" si="11">1-(1-U5)/(E5*S5)</f>
        <v>0.5625</v>
      </c>
      <c r="Y5" s="42">
        <f t="shared" ref="Y5:Y18" si="12">1-(1-U5)/(H5*S5)</f>
        <v>0.5</v>
      </c>
      <c r="Z5" s="42">
        <f t="shared" ref="Z5:Z18" si="13">1-(1-U5)/(K5*S5)</f>
        <v>0.41666666666666663</v>
      </c>
      <c r="AA5" s="42">
        <f t="shared" ref="AA5:AA18" si="14">1-(1-U5)/(N5*S5)</f>
        <v>0.30000000000000004</v>
      </c>
      <c r="AB5" s="42">
        <f t="shared" ref="AB5:AB18" si="15">1-(1-U5)/(P5*S5)</f>
        <v>0.23913043478260876</v>
      </c>
      <c r="AC5" s="42">
        <f t="shared" ref="AC5:AD18" si="16">1-(1-$U5)/(Q5*$S5)</f>
        <v>0.16666666666666674</v>
      </c>
      <c r="AD5" s="101">
        <f t="shared" si="16"/>
        <v>0.20454545454545459</v>
      </c>
      <c r="AE5" s="181" t="s">
        <v>129</v>
      </c>
    </row>
    <row r="6" spans="1:31" ht="18" customHeight="1" x14ac:dyDescent="0.25">
      <c r="A6" s="182">
        <v>0.1</v>
      </c>
      <c r="B6" s="183">
        <f t="shared" si="0"/>
        <v>0.9</v>
      </c>
      <c r="C6" s="184">
        <f t="shared" si="1"/>
        <v>0.57777777777777772</v>
      </c>
      <c r="D6" s="185">
        <v>0.2</v>
      </c>
      <c r="E6" s="186">
        <f t="shared" si="2"/>
        <v>0.8</v>
      </c>
      <c r="F6" s="187">
        <f t="shared" si="3"/>
        <v>0.52500000000000002</v>
      </c>
      <c r="G6" s="188">
        <v>0.3</v>
      </c>
      <c r="H6" s="186">
        <f t="shared" si="4"/>
        <v>0.7</v>
      </c>
      <c r="I6" s="189">
        <f t="shared" si="5"/>
        <v>0.45714285714285707</v>
      </c>
      <c r="J6" s="185">
        <v>0.42</v>
      </c>
      <c r="K6" s="186">
        <f t="shared" si="6"/>
        <v>0.58000000000000007</v>
      </c>
      <c r="L6" s="187">
        <f t="shared" si="7"/>
        <v>0.34482758620689657</v>
      </c>
      <c r="M6" s="190">
        <v>0.5</v>
      </c>
      <c r="N6" s="186">
        <f t="shared" si="8"/>
        <v>0.5</v>
      </c>
      <c r="O6" s="191">
        <f t="shared" si="9"/>
        <v>0.24</v>
      </c>
      <c r="P6" s="192">
        <v>0.47</v>
      </c>
      <c r="Q6" s="186">
        <v>0.45</v>
      </c>
      <c r="R6" s="186">
        <v>0.45</v>
      </c>
      <c r="S6" s="193">
        <v>1</v>
      </c>
      <c r="T6" s="194"/>
      <c r="U6" s="195">
        <v>0.62</v>
      </c>
      <c r="V6" s="194"/>
      <c r="W6" s="196">
        <f t="shared" si="10"/>
        <v>0.57777777777777772</v>
      </c>
      <c r="X6" s="196">
        <f t="shared" si="11"/>
        <v>0.52500000000000002</v>
      </c>
      <c r="Y6" s="196">
        <f t="shared" si="12"/>
        <v>0.45714285714285707</v>
      </c>
      <c r="Z6" s="196">
        <f t="shared" si="13"/>
        <v>0.34482758620689657</v>
      </c>
      <c r="AA6" s="196">
        <f t="shared" si="14"/>
        <v>0.24</v>
      </c>
      <c r="AB6" s="196">
        <f t="shared" si="15"/>
        <v>0.1914893617021276</v>
      </c>
      <c r="AC6" s="196">
        <f t="shared" si="16"/>
        <v>0.15555555555555556</v>
      </c>
      <c r="AD6" s="197">
        <f t="shared" si="16"/>
        <v>0.15555555555555556</v>
      </c>
      <c r="AE6" s="198" t="s">
        <v>130</v>
      </c>
    </row>
    <row r="7" spans="1:31" ht="18" customHeight="1" x14ac:dyDescent="0.25">
      <c r="A7" s="199">
        <v>0.1</v>
      </c>
      <c r="B7" s="200">
        <f t="shared" si="0"/>
        <v>0.9</v>
      </c>
      <c r="C7" s="201">
        <f t="shared" si="1"/>
        <v>0.44444444444444442</v>
      </c>
      <c r="D7" s="102">
        <v>0.15</v>
      </c>
      <c r="E7" s="103">
        <f t="shared" si="2"/>
        <v>0.85</v>
      </c>
      <c r="F7" s="104">
        <f t="shared" si="3"/>
        <v>0.41176470588235292</v>
      </c>
      <c r="G7" s="105">
        <v>0.2</v>
      </c>
      <c r="H7" s="103">
        <f t="shared" si="4"/>
        <v>0.8</v>
      </c>
      <c r="I7" s="106">
        <f t="shared" si="5"/>
        <v>0.375</v>
      </c>
      <c r="J7" s="102">
        <v>0.25</v>
      </c>
      <c r="K7" s="103">
        <f t="shared" si="6"/>
        <v>0.75</v>
      </c>
      <c r="L7" s="104">
        <f t="shared" si="7"/>
        <v>0.33333333333333337</v>
      </c>
      <c r="M7" s="107">
        <v>0.3</v>
      </c>
      <c r="N7" s="103">
        <f t="shared" si="8"/>
        <v>0.7</v>
      </c>
      <c r="O7" s="108">
        <f t="shared" si="9"/>
        <v>0.2857142857142857</v>
      </c>
      <c r="P7" s="109">
        <v>0.57999999999999996</v>
      </c>
      <c r="Q7" s="103">
        <v>0.55000000000000004</v>
      </c>
      <c r="R7" s="103">
        <v>0.56000000000000005</v>
      </c>
      <c r="S7" s="110">
        <v>1</v>
      </c>
      <c r="T7" s="202"/>
      <c r="U7" s="203">
        <v>0.5</v>
      </c>
      <c r="V7" s="202"/>
      <c r="W7" s="111">
        <f t="shared" si="10"/>
        <v>0.44444444444444442</v>
      </c>
      <c r="X7" s="111">
        <f t="shared" si="11"/>
        <v>0.41176470588235292</v>
      </c>
      <c r="Y7" s="111">
        <f t="shared" si="12"/>
        <v>0.375</v>
      </c>
      <c r="Z7" s="111">
        <f t="shared" si="13"/>
        <v>0.33333333333333337</v>
      </c>
      <c r="AA7" s="111">
        <f t="shared" si="14"/>
        <v>0.2857142857142857</v>
      </c>
      <c r="AB7" s="111">
        <f t="shared" si="15"/>
        <v>0.13793103448275856</v>
      </c>
      <c r="AC7" s="111">
        <f t="shared" si="16"/>
        <v>9.0909090909090939E-2</v>
      </c>
      <c r="AD7" s="112">
        <f t="shared" si="16"/>
        <v>0.10714285714285721</v>
      </c>
      <c r="AE7" s="204" t="s">
        <v>131</v>
      </c>
    </row>
    <row r="8" spans="1:31" ht="18" customHeight="1" x14ac:dyDescent="0.25">
      <c r="A8" s="205">
        <v>0.2</v>
      </c>
      <c r="B8" s="206">
        <f t="shared" si="0"/>
        <v>0.8</v>
      </c>
      <c r="C8" s="207">
        <f t="shared" si="1"/>
        <v>0.375</v>
      </c>
      <c r="D8" s="208">
        <v>0.15</v>
      </c>
      <c r="E8" s="209">
        <f t="shared" si="2"/>
        <v>0.85</v>
      </c>
      <c r="F8" s="210">
        <f t="shared" si="3"/>
        <v>0.41176470588235292</v>
      </c>
      <c r="G8" s="211">
        <v>0.25</v>
      </c>
      <c r="H8" s="209">
        <f t="shared" si="4"/>
        <v>0.75</v>
      </c>
      <c r="I8" s="212">
        <f t="shared" si="5"/>
        <v>0.33333333333333337</v>
      </c>
      <c r="J8" s="208">
        <v>0.3</v>
      </c>
      <c r="K8" s="209">
        <f t="shared" si="6"/>
        <v>0.7</v>
      </c>
      <c r="L8" s="210">
        <f t="shared" si="7"/>
        <v>0.2857142857142857</v>
      </c>
      <c r="M8" s="213">
        <v>0.35</v>
      </c>
      <c r="N8" s="209">
        <f t="shared" si="8"/>
        <v>0.65</v>
      </c>
      <c r="O8" s="214">
        <f t="shared" si="9"/>
        <v>0.23076923076923084</v>
      </c>
      <c r="P8" s="215">
        <v>0.6</v>
      </c>
      <c r="Q8" s="209">
        <v>0.6</v>
      </c>
      <c r="R8" s="209">
        <v>0.6</v>
      </c>
      <c r="S8" s="209">
        <v>1</v>
      </c>
      <c r="T8" s="216"/>
      <c r="U8" s="217">
        <v>0.5</v>
      </c>
      <c r="V8" s="218"/>
      <c r="W8" s="219">
        <f t="shared" si="10"/>
        <v>0.375</v>
      </c>
      <c r="X8" s="219">
        <f t="shared" si="11"/>
        <v>0.41176470588235292</v>
      </c>
      <c r="Y8" s="219">
        <f t="shared" si="12"/>
        <v>0.33333333333333337</v>
      </c>
      <c r="Z8" s="219">
        <f t="shared" si="13"/>
        <v>0.2857142857142857</v>
      </c>
      <c r="AA8" s="219">
        <f t="shared" si="14"/>
        <v>0.23076923076923084</v>
      </c>
      <c r="AB8" s="219">
        <f t="shared" si="15"/>
        <v>0.16666666666666663</v>
      </c>
      <c r="AC8" s="219">
        <f t="shared" si="16"/>
        <v>0.16666666666666663</v>
      </c>
      <c r="AD8" s="220">
        <f t="shared" si="16"/>
        <v>0.16666666666666663</v>
      </c>
      <c r="AE8" s="221" t="s">
        <v>132</v>
      </c>
    </row>
    <row r="9" spans="1:31" ht="18" customHeight="1" x14ac:dyDescent="0.25">
      <c r="A9" s="176">
        <v>0.05</v>
      </c>
      <c r="B9" s="177">
        <f t="shared" si="0"/>
        <v>0.95</v>
      </c>
      <c r="C9" s="178">
        <f t="shared" si="1"/>
        <v>0.36842105263157898</v>
      </c>
      <c r="D9" s="53">
        <v>0.1</v>
      </c>
      <c r="E9" s="33">
        <f t="shared" si="2"/>
        <v>0.9</v>
      </c>
      <c r="F9" s="55">
        <f t="shared" si="3"/>
        <v>0.33333333333333337</v>
      </c>
      <c r="G9" s="113">
        <v>0.15</v>
      </c>
      <c r="H9" s="33">
        <f t="shared" si="4"/>
        <v>0.85</v>
      </c>
      <c r="I9" s="114">
        <f t="shared" si="5"/>
        <v>0.29411764705882348</v>
      </c>
      <c r="J9" s="53">
        <v>0.18</v>
      </c>
      <c r="K9" s="33">
        <f t="shared" si="6"/>
        <v>0.82000000000000006</v>
      </c>
      <c r="L9" s="55">
        <f t="shared" si="7"/>
        <v>0.2682926829268294</v>
      </c>
      <c r="M9" s="115">
        <v>0.2</v>
      </c>
      <c r="N9" s="33">
        <f t="shared" si="8"/>
        <v>0.8</v>
      </c>
      <c r="O9" s="116">
        <f t="shared" si="9"/>
        <v>0.25000000000000011</v>
      </c>
      <c r="P9" s="54">
        <v>0.7</v>
      </c>
      <c r="Q9" s="33">
        <v>0.65</v>
      </c>
      <c r="R9" s="33">
        <v>0.67</v>
      </c>
      <c r="S9" s="34">
        <v>1</v>
      </c>
      <c r="T9" s="222"/>
      <c r="U9" s="203">
        <v>0.4</v>
      </c>
      <c r="V9" s="222"/>
      <c r="W9" s="36">
        <f t="shared" si="10"/>
        <v>0.36842105263157898</v>
      </c>
      <c r="X9" s="36">
        <f t="shared" si="11"/>
        <v>0.33333333333333337</v>
      </c>
      <c r="Y9" s="36">
        <f t="shared" si="12"/>
        <v>0.29411764705882348</v>
      </c>
      <c r="Z9" s="36">
        <f t="shared" si="13"/>
        <v>0.2682926829268294</v>
      </c>
      <c r="AA9" s="36">
        <f t="shared" si="14"/>
        <v>0.25000000000000011</v>
      </c>
      <c r="AB9" s="36">
        <f t="shared" si="15"/>
        <v>0.14285714285714279</v>
      </c>
      <c r="AC9" s="36">
        <f t="shared" si="16"/>
        <v>7.6923076923076983E-2</v>
      </c>
      <c r="AD9" s="117">
        <f t="shared" si="16"/>
        <v>0.10447761194029859</v>
      </c>
      <c r="AE9" s="181" t="s">
        <v>133</v>
      </c>
    </row>
    <row r="10" spans="1:31" ht="18" customHeight="1" x14ac:dyDescent="0.25">
      <c r="A10" s="205">
        <v>0.05</v>
      </c>
      <c r="B10" s="206">
        <f t="shared" si="0"/>
        <v>0.95</v>
      </c>
      <c r="C10" s="207">
        <f t="shared" si="1"/>
        <v>0.38947368421052619</v>
      </c>
      <c r="D10" s="208">
        <v>0.15</v>
      </c>
      <c r="E10" s="209">
        <f t="shared" si="2"/>
        <v>0.85</v>
      </c>
      <c r="F10" s="210">
        <f t="shared" si="3"/>
        <v>0.31764705882352928</v>
      </c>
      <c r="G10" s="211">
        <v>0.1</v>
      </c>
      <c r="H10" s="209">
        <f t="shared" si="4"/>
        <v>0.9</v>
      </c>
      <c r="I10" s="212">
        <f t="shared" si="5"/>
        <v>0.35555555555555551</v>
      </c>
      <c r="J10" s="208">
        <v>0.2</v>
      </c>
      <c r="K10" s="209">
        <f t="shared" si="6"/>
        <v>0.8</v>
      </c>
      <c r="L10" s="210">
        <f t="shared" si="7"/>
        <v>0.27499999999999991</v>
      </c>
      <c r="M10" s="213">
        <v>0.25</v>
      </c>
      <c r="N10" s="209">
        <f t="shared" si="8"/>
        <v>0.75</v>
      </c>
      <c r="O10" s="214">
        <f t="shared" si="9"/>
        <v>0.22666666666666657</v>
      </c>
      <c r="P10" s="215">
        <v>0.75</v>
      </c>
      <c r="Q10" s="209">
        <v>0.68</v>
      </c>
      <c r="R10" s="209">
        <v>0.72</v>
      </c>
      <c r="S10" s="223">
        <v>1</v>
      </c>
      <c r="T10" s="224"/>
      <c r="U10" s="195">
        <v>0.42</v>
      </c>
      <c r="V10" s="216"/>
      <c r="W10" s="225">
        <f t="shared" si="10"/>
        <v>0.38947368421052619</v>
      </c>
      <c r="X10" s="225">
        <f t="shared" si="11"/>
        <v>0.31764705882352928</v>
      </c>
      <c r="Y10" s="225">
        <f t="shared" si="12"/>
        <v>0.35555555555555551</v>
      </c>
      <c r="Z10" s="225">
        <f t="shared" si="13"/>
        <v>0.27499999999999991</v>
      </c>
      <c r="AA10" s="225">
        <f t="shared" si="14"/>
        <v>0.22666666666666657</v>
      </c>
      <c r="AB10" s="225">
        <f t="shared" si="15"/>
        <v>0.22666666666666657</v>
      </c>
      <c r="AC10" s="225">
        <f t="shared" si="16"/>
        <v>0.14705882352941169</v>
      </c>
      <c r="AD10" s="226">
        <f t="shared" si="16"/>
        <v>0.19444444444444431</v>
      </c>
      <c r="AE10" s="221" t="s">
        <v>134</v>
      </c>
    </row>
    <row r="11" spans="1:31" ht="18" customHeight="1" x14ac:dyDescent="0.25">
      <c r="A11" s="199">
        <v>0.05</v>
      </c>
      <c r="B11" s="200">
        <f t="shared" si="0"/>
        <v>0.95</v>
      </c>
      <c r="C11" s="201">
        <f t="shared" si="1"/>
        <v>0.34736842105263155</v>
      </c>
      <c r="D11" s="102">
        <v>0.15</v>
      </c>
      <c r="E11" s="103">
        <f t="shared" si="2"/>
        <v>0.85</v>
      </c>
      <c r="F11" s="104">
        <f t="shared" si="3"/>
        <v>0.27058823529411768</v>
      </c>
      <c r="G11" s="105">
        <v>0.1</v>
      </c>
      <c r="H11" s="103">
        <f t="shared" si="4"/>
        <v>0.9</v>
      </c>
      <c r="I11" s="106">
        <f t="shared" si="5"/>
        <v>0.31111111111111112</v>
      </c>
      <c r="J11" s="102">
        <v>0.18</v>
      </c>
      <c r="K11" s="103">
        <f t="shared" si="6"/>
        <v>0.82000000000000006</v>
      </c>
      <c r="L11" s="104">
        <f t="shared" si="7"/>
        <v>0.24390243902439035</v>
      </c>
      <c r="M11" s="107">
        <v>0.2</v>
      </c>
      <c r="N11" s="103">
        <f t="shared" si="8"/>
        <v>0.8</v>
      </c>
      <c r="O11" s="108">
        <f t="shared" si="9"/>
        <v>0.22500000000000009</v>
      </c>
      <c r="P11" s="109">
        <v>0.8</v>
      </c>
      <c r="Q11" s="103">
        <v>0.75</v>
      </c>
      <c r="R11" s="103">
        <v>0.77</v>
      </c>
      <c r="S11" s="110">
        <v>1</v>
      </c>
      <c r="T11" s="202"/>
      <c r="U11" s="203">
        <v>0.38</v>
      </c>
      <c r="V11" s="202"/>
      <c r="W11" s="111">
        <f t="shared" si="10"/>
        <v>0.34736842105263155</v>
      </c>
      <c r="X11" s="111">
        <f t="shared" si="11"/>
        <v>0.27058823529411768</v>
      </c>
      <c r="Y11" s="111">
        <f t="shared" si="12"/>
        <v>0.31111111111111112</v>
      </c>
      <c r="Z11" s="111">
        <f t="shared" si="13"/>
        <v>0.24390243902439035</v>
      </c>
      <c r="AA11" s="111">
        <f t="shared" si="14"/>
        <v>0.22500000000000009</v>
      </c>
      <c r="AB11" s="111">
        <f t="shared" si="15"/>
        <v>0.22500000000000009</v>
      </c>
      <c r="AC11" s="111">
        <f t="shared" si="16"/>
        <v>0.17333333333333334</v>
      </c>
      <c r="AD11" s="112">
        <f t="shared" si="16"/>
        <v>0.19480519480519487</v>
      </c>
      <c r="AE11" s="204" t="s">
        <v>135</v>
      </c>
    </row>
    <row r="12" spans="1:31" ht="18" customHeight="1" x14ac:dyDescent="0.25">
      <c r="A12" s="182">
        <v>0.05</v>
      </c>
      <c r="B12" s="183">
        <f t="shared" si="0"/>
        <v>0.95</v>
      </c>
      <c r="C12" s="184">
        <f t="shared" si="1"/>
        <v>0.29473684210526319</v>
      </c>
      <c r="D12" s="185">
        <v>0.08</v>
      </c>
      <c r="E12" s="186">
        <f t="shared" si="2"/>
        <v>0.92</v>
      </c>
      <c r="F12" s="187">
        <f t="shared" si="3"/>
        <v>0.27173913043478271</v>
      </c>
      <c r="G12" s="188">
        <v>0.05</v>
      </c>
      <c r="H12" s="186">
        <f t="shared" si="4"/>
        <v>0.95</v>
      </c>
      <c r="I12" s="189">
        <f t="shared" si="5"/>
        <v>0.29473684210526319</v>
      </c>
      <c r="J12" s="185">
        <v>0.1</v>
      </c>
      <c r="K12" s="186">
        <f t="shared" si="6"/>
        <v>0.9</v>
      </c>
      <c r="L12" s="187">
        <f t="shared" si="7"/>
        <v>0.25555555555555565</v>
      </c>
      <c r="M12" s="190">
        <v>0.12</v>
      </c>
      <c r="N12" s="186">
        <f t="shared" si="8"/>
        <v>0.88</v>
      </c>
      <c r="O12" s="191">
        <f t="shared" si="9"/>
        <v>0.23863636363636376</v>
      </c>
      <c r="P12" s="227">
        <v>0.8</v>
      </c>
      <c r="Q12" s="193">
        <v>0.75</v>
      </c>
      <c r="R12" s="193">
        <v>0.78</v>
      </c>
      <c r="S12" s="193">
        <v>1</v>
      </c>
      <c r="T12" s="194"/>
      <c r="U12" s="195">
        <v>0.33</v>
      </c>
      <c r="V12" s="194"/>
      <c r="W12" s="196">
        <f t="shared" si="10"/>
        <v>0.29473684210526319</v>
      </c>
      <c r="X12" s="196">
        <f t="shared" si="11"/>
        <v>0.27173913043478271</v>
      </c>
      <c r="Y12" s="196">
        <f t="shared" si="12"/>
        <v>0.29473684210526319</v>
      </c>
      <c r="Z12" s="196">
        <f t="shared" si="13"/>
        <v>0.25555555555555565</v>
      </c>
      <c r="AA12" s="196">
        <f t="shared" si="14"/>
        <v>0.23863636363636376</v>
      </c>
      <c r="AB12" s="196">
        <f t="shared" si="15"/>
        <v>0.16250000000000009</v>
      </c>
      <c r="AC12" s="196">
        <f t="shared" si="16"/>
        <v>0.1066666666666668</v>
      </c>
      <c r="AD12" s="197">
        <f t="shared" si="16"/>
        <v>0.14102564102564119</v>
      </c>
      <c r="AE12" s="198" t="s">
        <v>136</v>
      </c>
    </row>
    <row r="13" spans="1:31" ht="18" customHeight="1" x14ac:dyDescent="0.25">
      <c r="A13" s="176">
        <v>0.05</v>
      </c>
      <c r="B13" s="177">
        <f t="shared" si="0"/>
        <v>0.95</v>
      </c>
      <c r="C13" s="178">
        <f t="shared" si="1"/>
        <v>0.3052631578947369</v>
      </c>
      <c r="D13" s="53">
        <v>0.15</v>
      </c>
      <c r="E13" s="33">
        <f t="shared" si="2"/>
        <v>0.85</v>
      </c>
      <c r="F13" s="55">
        <f t="shared" si="3"/>
        <v>0.22352941176470598</v>
      </c>
      <c r="G13" s="113">
        <v>0.05</v>
      </c>
      <c r="H13" s="33">
        <f t="shared" si="4"/>
        <v>0.95</v>
      </c>
      <c r="I13" s="114">
        <f t="shared" si="5"/>
        <v>0.3052631578947369</v>
      </c>
      <c r="J13" s="53">
        <v>0.1</v>
      </c>
      <c r="K13" s="33">
        <f t="shared" si="6"/>
        <v>0.9</v>
      </c>
      <c r="L13" s="55">
        <f t="shared" si="7"/>
        <v>0.26666666666666672</v>
      </c>
      <c r="M13" s="115">
        <v>0.12</v>
      </c>
      <c r="N13" s="33">
        <f t="shared" si="8"/>
        <v>0.88</v>
      </c>
      <c r="O13" s="116">
        <f t="shared" si="9"/>
        <v>0.25000000000000011</v>
      </c>
      <c r="P13" s="54">
        <v>0.85</v>
      </c>
      <c r="Q13" s="33">
        <v>0.8</v>
      </c>
      <c r="R13" s="33">
        <v>0.82</v>
      </c>
      <c r="S13" s="34">
        <v>1</v>
      </c>
      <c r="T13" s="228"/>
      <c r="U13" s="229">
        <v>0.34</v>
      </c>
      <c r="V13" s="230"/>
      <c r="W13" s="35">
        <f t="shared" si="10"/>
        <v>0.3052631578947369</v>
      </c>
      <c r="X13" s="35">
        <f t="shared" si="11"/>
        <v>0.22352941176470598</v>
      </c>
      <c r="Y13" s="35">
        <f t="shared" si="12"/>
        <v>0.3052631578947369</v>
      </c>
      <c r="Z13" s="35">
        <f t="shared" si="13"/>
        <v>0.26666666666666672</v>
      </c>
      <c r="AA13" s="35">
        <f t="shared" si="14"/>
        <v>0.25000000000000011</v>
      </c>
      <c r="AB13" s="35">
        <f t="shared" si="15"/>
        <v>0.22352941176470598</v>
      </c>
      <c r="AC13" s="35">
        <f t="shared" si="16"/>
        <v>0.17500000000000016</v>
      </c>
      <c r="AD13" s="118">
        <f t="shared" si="16"/>
        <v>0.19512195121951226</v>
      </c>
      <c r="AE13" s="181" t="s">
        <v>137</v>
      </c>
    </row>
    <row r="14" spans="1:31" ht="18" customHeight="1" x14ac:dyDescent="0.25">
      <c r="A14" s="182">
        <v>0.05</v>
      </c>
      <c r="B14" s="183">
        <f t="shared" si="0"/>
        <v>0.95</v>
      </c>
      <c r="C14" s="231">
        <f t="shared" si="1"/>
        <v>0.31578947368421051</v>
      </c>
      <c r="D14" s="185">
        <v>0.15</v>
      </c>
      <c r="E14" s="186">
        <f t="shared" si="2"/>
        <v>0.85</v>
      </c>
      <c r="F14" s="232">
        <f t="shared" si="3"/>
        <v>0.23529411764705876</v>
      </c>
      <c r="G14" s="188">
        <v>0.1</v>
      </c>
      <c r="H14" s="186">
        <f t="shared" si="4"/>
        <v>0.9</v>
      </c>
      <c r="I14" s="233">
        <f t="shared" si="5"/>
        <v>0.27777777777777779</v>
      </c>
      <c r="J14" s="185">
        <v>0.12</v>
      </c>
      <c r="K14" s="186">
        <f t="shared" si="6"/>
        <v>0.88</v>
      </c>
      <c r="L14" s="232">
        <f t="shared" si="7"/>
        <v>0.26136363636363635</v>
      </c>
      <c r="M14" s="190">
        <v>0.15</v>
      </c>
      <c r="N14" s="186">
        <f t="shared" si="8"/>
        <v>0.85</v>
      </c>
      <c r="O14" s="234">
        <f t="shared" si="9"/>
        <v>0.23529411764705876</v>
      </c>
      <c r="P14" s="192">
        <v>0.85</v>
      </c>
      <c r="Q14" s="186">
        <v>0.8</v>
      </c>
      <c r="R14" s="186">
        <v>0.82</v>
      </c>
      <c r="S14" s="193">
        <v>1</v>
      </c>
      <c r="T14" s="235"/>
      <c r="U14" s="195">
        <v>0.35</v>
      </c>
      <c r="V14" s="194"/>
      <c r="W14" s="196">
        <f t="shared" si="10"/>
        <v>0.31578947368421051</v>
      </c>
      <c r="X14" s="196">
        <f t="shared" si="11"/>
        <v>0.23529411764705876</v>
      </c>
      <c r="Y14" s="196">
        <f t="shared" si="12"/>
        <v>0.27777777777777779</v>
      </c>
      <c r="Z14" s="196">
        <f t="shared" si="13"/>
        <v>0.26136363636363635</v>
      </c>
      <c r="AA14" s="196">
        <f t="shared" si="14"/>
        <v>0.23529411764705876</v>
      </c>
      <c r="AB14" s="196">
        <f t="shared" si="15"/>
        <v>0.23529411764705876</v>
      </c>
      <c r="AC14" s="196">
        <f t="shared" si="16"/>
        <v>0.1875</v>
      </c>
      <c r="AD14" s="197">
        <f t="shared" si="16"/>
        <v>0.20731707317073167</v>
      </c>
      <c r="AE14" s="198" t="s">
        <v>138</v>
      </c>
    </row>
    <row r="15" spans="1:31" ht="18" customHeight="1" x14ac:dyDescent="0.25">
      <c r="A15" s="236">
        <v>0.05</v>
      </c>
      <c r="B15" s="237">
        <f t="shared" si="0"/>
        <v>0.95</v>
      </c>
      <c r="C15" s="238">
        <f t="shared" si="1"/>
        <v>0.28421052631578947</v>
      </c>
      <c r="D15" s="239">
        <v>0.05</v>
      </c>
      <c r="E15" s="240">
        <f t="shared" si="2"/>
        <v>0.95</v>
      </c>
      <c r="F15" s="241">
        <f t="shared" si="3"/>
        <v>0.28421052631578947</v>
      </c>
      <c r="G15" s="242">
        <v>0.05</v>
      </c>
      <c r="H15" s="240">
        <f t="shared" si="4"/>
        <v>0.95</v>
      </c>
      <c r="I15" s="243">
        <f t="shared" si="5"/>
        <v>0.28421052631578947</v>
      </c>
      <c r="J15" s="239">
        <v>0.1</v>
      </c>
      <c r="K15" s="240">
        <f t="shared" si="6"/>
        <v>0.9</v>
      </c>
      <c r="L15" s="241">
        <f t="shared" si="7"/>
        <v>0.24444444444444458</v>
      </c>
      <c r="M15" s="244">
        <v>0.15</v>
      </c>
      <c r="N15" s="240">
        <f t="shared" si="8"/>
        <v>0.85</v>
      </c>
      <c r="O15" s="245">
        <f t="shared" si="9"/>
        <v>0.20000000000000007</v>
      </c>
      <c r="P15" s="246">
        <v>0.85</v>
      </c>
      <c r="Q15" s="240">
        <v>0.82</v>
      </c>
      <c r="R15" s="240">
        <v>0.84</v>
      </c>
      <c r="S15" s="240">
        <v>1</v>
      </c>
      <c r="T15" s="247"/>
      <c r="U15" s="248">
        <v>0.32</v>
      </c>
      <c r="V15" s="247"/>
      <c r="W15" s="249">
        <f t="shared" si="10"/>
        <v>0.28421052631578947</v>
      </c>
      <c r="X15" s="249">
        <f t="shared" si="11"/>
        <v>0.28421052631578947</v>
      </c>
      <c r="Y15" s="249">
        <f t="shared" si="12"/>
        <v>0.28421052631578947</v>
      </c>
      <c r="Z15" s="249">
        <f t="shared" si="13"/>
        <v>0.24444444444444458</v>
      </c>
      <c r="AA15" s="249">
        <f t="shared" si="14"/>
        <v>0.20000000000000007</v>
      </c>
      <c r="AB15" s="249">
        <f t="shared" si="15"/>
        <v>0.20000000000000007</v>
      </c>
      <c r="AC15" s="249">
        <f t="shared" si="16"/>
        <v>0.17073170731707321</v>
      </c>
      <c r="AD15" s="250">
        <f t="shared" si="16"/>
        <v>0.19047619047619047</v>
      </c>
      <c r="AE15" s="251" t="s">
        <v>139</v>
      </c>
    </row>
    <row r="16" spans="1:31" ht="18" customHeight="1" x14ac:dyDescent="0.25">
      <c r="A16" s="205">
        <v>0.05</v>
      </c>
      <c r="B16" s="206">
        <f t="shared" si="0"/>
        <v>0.95</v>
      </c>
      <c r="C16" s="252">
        <f t="shared" si="1"/>
        <v>0.26315789473684215</v>
      </c>
      <c r="D16" s="208">
        <v>0.05</v>
      </c>
      <c r="E16" s="209">
        <f t="shared" si="2"/>
        <v>0.95</v>
      </c>
      <c r="F16" s="253">
        <f t="shared" si="3"/>
        <v>0.26315789473684215</v>
      </c>
      <c r="G16" s="211">
        <v>0.05</v>
      </c>
      <c r="H16" s="209">
        <f t="shared" si="4"/>
        <v>0.95</v>
      </c>
      <c r="I16" s="254">
        <f t="shared" si="5"/>
        <v>0.26315789473684215</v>
      </c>
      <c r="J16" s="208">
        <v>0.08</v>
      </c>
      <c r="K16" s="209">
        <f t="shared" si="6"/>
        <v>0.92</v>
      </c>
      <c r="L16" s="253">
        <f t="shared" si="7"/>
        <v>0.23913043478260876</v>
      </c>
      <c r="M16" s="213">
        <v>0.11</v>
      </c>
      <c r="N16" s="209">
        <f t="shared" si="8"/>
        <v>0.89</v>
      </c>
      <c r="O16" s="255">
        <f t="shared" si="9"/>
        <v>0.21348314606741581</v>
      </c>
      <c r="P16" s="215">
        <v>0.88</v>
      </c>
      <c r="Q16" s="209">
        <v>0.85</v>
      </c>
      <c r="R16" s="209">
        <v>0.86499999999999999</v>
      </c>
      <c r="S16" s="223">
        <v>1</v>
      </c>
      <c r="T16" s="216"/>
      <c r="U16" s="195">
        <v>0.3</v>
      </c>
      <c r="V16" s="216"/>
      <c r="W16" s="225">
        <f t="shared" si="10"/>
        <v>0.26315789473684215</v>
      </c>
      <c r="X16" s="225">
        <f t="shared" si="11"/>
        <v>0.26315789473684215</v>
      </c>
      <c r="Y16" s="225">
        <f t="shared" si="12"/>
        <v>0.26315789473684215</v>
      </c>
      <c r="Z16" s="225">
        <f t="shared" si="13"/>
        <v>0.23913043478260876</v>
      </c>
      <c r="AA16" s="225">
        <f t="shared" si="14"/>
        <v>0.21348314606741581</v>
      </c>
      <c r="AB16" s="225">
        <f t="shared" si="15"/>
        <v>0.20454545454545459</v>
      </c>
      <c r="AC16" s="225">
        <f t="shared" si="16"/>
        <v>0.17647058823529416</v>
      </c>
      <c r="AD16" s="226">
        <f t="shared" si="16"/>
        <v>0.19075144508670527</v>
      </c>
      <c r="AE16" s="221" t="s">
        <v>140</v>
      </c>
    </row>
    <row r="17" spans="1:31" ht="18" customHeight="1" x14ac:dyDescent="0.25">
      <c r="A17" s="236">
        <v>0</v>
      </c>
      <c r="B17" s="237">
        <f t="shared" si="0"/>
        <v>1</v>
      </c>
      <c r="C17" s="238">
        <f t="shared" si="1"/>
        <v>0.25</v>
      </c>
      <c r="D17" s="239">
        <v>0.03</v>
      </c>
      <c r="E17" s="240">
        <f t="shared" si="2"/>
        <v>0.97</v>
      </c>
      <c r="F17" s="241">
        <f t="shared" si="3"/>
        <v>0.22680412371134018</v>
      </c>
      <c r="G17" s="242">
        <v>0</v>
      </c>
      <c r="H17" s="240">
        <f t="shared" si="4"/>
        <v>1</v>
      </c>
      <c r="I17" s="243">
        <f t="shared" si="5"/>
        <v>0.25</v>
      </c>
      <c r="J17" s="239">
        <v>0.05</v>
      </c>
      <c r="K17" s="240">
        <f t="shared" si="6"/>
        <v>0.95</v>
      </c>
      <c r="L17" s="241">
        <f t="shared" si="7"/>
        <v>0.21052631578947367</v>
      </c>
      <c r="M17" s="244">
        <v>0.05</v>
      </c>
      <c r="N17" s="240">
        <f t="shared" si="8"/>
        <v>0.95</v>
      </c>
      <c r="O17" s="245">
        <f t="shared" si="9"/>
        <v>0.21052631578947367</v>
      </c>
      <c r="P17" s="246">
        <v>0.97499999999999998</v>
      </c>
      <c r="Q17" s="240">
        <v>0.92</v>
      </c>
      <c r="R17" s="240">
        <v>0.95</v>
      </c>
      <c r="S17" s="256">
        <v>1</v>
      </c>
      <c r="T17" s="247"/>
      <c r="U17" s="248">
        <v>0.25</v>
      </c>
      <c r="V17" s="247"/>
      <c r="W17" s="257">
        <f t="shared" si="10"/>
        <v>0.25</v>
      </c>
      <c r="X17" s="257">
        <f t="shared" si="11"/>
        <v>0.22680412371134018</v>
      </c>
      <c r="Y17" s="257">
        <f t="shared" si="12"/>
        <v>0.25</v>
      </c>
      <c r="Z17" s="257">
        <f t="shared" si="13"/>
        <v>0.21052631578947367</v>
      </c>
      <c r="AA17" s="257">
        <f t="shared" si="14"/>
        <v>0.21052631578947367</v>
      </c>
      <c r="AB17" s="257">
        <f t="shared" si="15"/>
        <v>0.23076923076923073</v>
      </c>
      <c r="AC17" s="257">
        <f t="shared" si="16"/>
        <v>0.18478260869565222</v>
      </c>
      <c r="AD17" s="258">
        <f t="shared" si="16"/>
        <v>0.21052631578947367</v>
      </c>
      <c r="AE17" s="259" t="s">
        <v>76</v>
      </c>
    </row>
    <row r="18" spans="1:31" ht="18" customHeight="1" thickBot="1" x14ac:dyDescent="0.3">
      <c r="A18" s="260">
        <v>0</v>
      </c>
      <c r="B18" s="261">
        <f t="shared" si="0"/>
        <v>1</v>
      </c>
      <c r="C18" s="262">
        <v>0.15</v>
      </c>
      <c r="D18" s="263">
        <v>0</v>
      </c>
      <c r="E18" s="264">
        <f t="shared" si="2"/>
        <v>1</v>
      </c>
      <c r="F18" s="265">
        <v>0.15</v>
      </c>
      <c r="G18" s="266">
        <v>0</v>
      </c>
      <c r="H18" s="267">
        <f t="shared" si="4"/>
        <v>1</v>
      </c>
      <c r="I18" s="268">
        <v>0.15</v>
      </c>
      <c r="J18" s="263">
        <v>0</v>
      </c>
      <c r="K18" s="264">
        <f>1-J18</f>
        <v>1</v>
      </c>
      <c r="L18" s="265">
        <v>0.15</v>
      </c>
      <c r="M18" s="269">
        <v>0</v>
      </c>
      <c r="N18" s="270">
        <f t="shared" si="8"/>
        <v>1</v>
      </c>
      <c r="O18" s="271">
        <v>0.15</v>
      </c>
      <c r="P18" s="272">
        <v>1</v>
      </c>
      <c r="Q18" s="273">
        <v>1</v>
      </c>
      <c r="R18" s="273">
        <v>1</v>
      </c>
      <c r="S18" s="273">
        <v>1</v>
      </c>
      <c r="T18" s="274"/>
      <c r="U18" s="275">
        <v>0.15</v>
      </c>
      <c r="V18" s="274"/>
      <c r="W18" s="276">
        <f t="shared" si="10"/>
        <v>0.15000000000000002</v>
      </c>
      <c r="X18" s="276">
        <f t="shared" si="11"/>
        <v>0.15000000000000002</v>
      </c>
      <c r="Y18" s="276">
        <f t="shared" si="12"/>
        <v>0.15000000000000002</v>
      </c>
      <c r="Z18" s="276">
        <f t="shared" si="13"/>
        <v>0.15000000000000002</v>
      </c>
      <c r="AA18" s="276">
        <f t="shared" si="14"/>
        <v>0.15000000000000002</v>
      </c>
      <c r="AB18" s="276">
        <f t="shared" si="15"/>
        <v>0.15000000000000002</v>
      </c>
      <c r="AC18" s="276">
        <f t="shared" si="16"/>
        <v>0.15000000000000002</v>
      </c>
      <c r="AD18" s="277">
        <f t="shared" si="16"/>
        <v>0.15000000000000002</v>
      </c>
      <c r="AE18" s="278" t="s">
        <v>75</v>
      </c>
    </row>
    <row r="19" spans="1:31" ht="8.25" customHeight="1" thickBot="1" x14ac:dyDescent="0.3">
      <c r="A19" s="38"/>
      <c r="B19" s="119"/>
      <c r="C19" s="120"/>
      <c r="D19" s="38"/>
      <c r="E19" s="38"/>
      <c r="F19" s="38"/>
      <c r="G19" s="38"/>
      <c r="H19" s="279"/>
      <c r="I19" s="38"/>
      <c r="J19" s="38"/>
      <c r="K19" s="38"/>
      <c r="L19" s="38"/>
      <c r="M19" s="38"/>
      <c r="N19" s="37"/>
      <c r="O19" s="279"/>
      <c r="P19" s="38"/>
      <c r="Q19" s="38"/>
      <c r="R19" s="38"/>
      <c r="S19" s="38"/>
      <c r="T19" s="40"/>
      <c r="U19" s="40"/>
      <c r="V19" s="40"/>
      <c r="W19" s="39"/>
      <c r="X19" s="39"/>
      <c r="Y19" s="39"/>
      <c r="Z19" s="39"/>
      <c r="AA19" s="39"/>
      <c r="AB19" s="39"/>
      <c r="AC19" s="39"/>
      <c r="AD19" s="39"/>
      <c r="AE19" s="81"/>
    </row>
    <row r="20" spans="1:31" ht="13.8" x14ac:dyDescent="0.25">
      <c r="A20" s="547" t="s">
        <v>33</v>
      </c>
      <c r="B20" s="548"/>
      <c r="C20" s="549" t="s">
        <v>141</v>
      </c>
      <c r="D20" s="550"/>
      <c r="E20" s="550"/>
      <c r="F20" s="549" t="s">
        <v>142</v>
      </c>
      <c r="G20" s="550"/>
      <c r="H20" s="551"/>
      <c r="I20" s="279"/>
      <c r="J20" s="279"/>
      <c r="K20" s="279"/>
      <c r="L20" s="279"/>
      <c r="M20" s="279"/>
      <c r="N20" s="279"/>
      <c r="O20" s="280" t="s">
        <v>143</v>
      </c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81"/>
      <c r="AE20" s="279"/>
    </row>
    <row r="21" spans="1:31" ht="14.25" customHeight="1" thickBot="1" x14ac:dyDescent="0.3">
      <c r="A21" s="282" t="s">
        <v>86</v>
      </c>
      <c r="B21" s="283" t="s">
        <v>73</v>
      </c>
      <c r="C21" s="284" t="s">
        <v>50</v>
      </c>
      <c r="D21" s="285" t="s">
        <v>73</v>
      </c>
      <c r="E21" s="285" t="s">
        <v>85</v>
      </c>
      <c r="F21" s="284" t="s">
        <v>50</v>
      </c>
      <c r="G21" s="285" t="s">
        <v>73</v>
      </c>
      <c r="H21" s="286" t="s">
        <v>85</v>
      </c>
      <c r="I21" s="287" t="s">
        <v>87</v>
      </c>
      <c r="J21" s="287"/>
      <c r="K21" s="287"/>
      <c r="L21" s="279"/>
      <c r="M21" s="279"/>
      <c r="N21" s="279"/>
      <c r="O21" s="552" t="s">
        <v>144</v>
      </c>
      <c r="P21" s="552"/>
      <c r="Q21" s="552"/>
      <c r="R21" s="552"/>
      <c r="S21" s="552"/>
      <c r="T21" s="552"/>
      <c r="U21" s="552"/>
      <c r="V21" s="552"/>
      <c r="W21" s="552"/>
      <c r="X21" s="552"/>
      <c r="Y21" s="552"/>
      <c r="Z21" s="552"/>
      <c r="AA21" s="552"/>
      <c r="AB21" s="552"/>
      <c r="AC21" s="552"/>
      <c r="AD21" s="552"/>
      <c r="AE21" s="552"/>
    </row>
    <row r="22" spans="1:31" ht="13.8" x14ac:dyDescent="0.25">
      <c r="A22" s="288">
        <v>0.65</v>
      </c>
      <c r="B22" s="289">
        <f t="shared" ref="B22:B35" si="17">1-A22</f>
        <v>0.35</v>
      </c>
      <c r="C22" s="121">
        <v>0.52500000000000002</v>
      </c>
      <c r="D22" s="57">
        <f t="shared" ref="D22:D35" si="18">1-C22</f>
        <v>0.47499999999999998</v>
      </c>
      <c r="E22" s="122">
        <f t="shared" ref="E22:E35" si="19">1-(1-A22)/D22</f>
        <v>0.26315789473684215</v>
      </c>
      <c r="F22" s="121">
        <v>0.55000000000000004</v>
      </c>
      <c r="G22" s="57">
        <f t="shared" ref="G22:G35" si="20">1-F22</f>
        <v>0.44999999999999996</v>
      </c>
      <c r="H22" s="123">
        <f t="shared" ref="H22:H34" si="21">1-(1-A22)/G22</f>
        <v>0.22222222222222221</v>
      </c>
      <c r="I22" s="290">
        <v>0.65</v>
      </c>
      <c r="J22" s="279" t="s">
        <v>74</v>
      </c>
      <c r="K22" s="279"/>
      <c r="L22" s="279"/>
      <c r="M22" s="279"/>
      <c r="N22" s="279"/>
      <c r="O22" s="552"/>
      <c r="P22" s="552"/>
      <c r="Q22" s="552"/>
      <c r="R22" s="552"/>
      <c r="S22" s="552"/>
      <c r="T22" s="552"/>
      <c r="U22" s="552"/>
      <c r="V22" s="552"/>
      <c r="W22" s="552"/>
      <c r="X22" s="552"/>
      <c r="Y22" s="552"/>
      <c r="Z22" s="552"/>
      <c r="AA22" s="552"/>
      <c r="AB22" s="552"/>
      <c r="AC22" s="552"/>
      <c r="AD22" s="552"/>
      <c r="AE22" s="552"/>
    </row>
    <row r="23" spans="1:31" ht="13.8" x14ac:dyDescent="0.25">
      <c r="A23" s="291">
        <v>0.62</v>
      </c>
      <c r="B23" s="292">
        <f t="shared" si="17"/>
        <v>0.38</v>
      </c>
      <c r="C23" s="293">
        <v>0.5</v>
      </c>
      <c r="D23" s="294">
        <f t="shared" si="18"/>
        <v>0.5</v>
      </c>
      <c r="E23" s="295">
        <f t="shared" si="19"/>
        <v>0.24</v>
      </c>
      <c r="F23" s="293">
        <v>0.5</v>
      </c>
      <c r="G23" s="294">
        <f t="shared" si="20"/>
        <v>0.5</v>
      </c>
      <c r="H23" s="296">
        <f t="shared" si="21"/>
        <v>0.24</v>
      </c>
      <c r="I23" s="297">
        <v>0.62</v>
      </c>
      <c r="J23" s="280" t="s">
        <v>88</v>
      </c>
      <c r="K23" s="279"/>
      <c r="L23" s="279"/>
      <c r="M23" s="279"/>
      <c r="N23" s="279"/>
      <c r="O23" s="552" t="s">
        <v>145</v>
      </c>
      <c r="P23" s="552"/>
      <c r="Q23" s="552"/>
      <c r="R23" s="552"/>
      <c r="S23" s="552"/>
      <c r="T23" s="552"/>
      <c r="U23" s="552"/>
      <c r="V23" s="552"/>
      <c r="W23" s="552"/>
      <c r="X23" s="552"/>
      <c r="Y23" s="552"/>
      <c r="Z23" s="552"/>
      <c r="AA23" s="552"/>
      <c r="AB23" s="552"/>
      <c r="AC23" s="552"/>
      <c r="AD23" s="552"/>
      <c r="AE23" s="552"/>
    </row>
    <row r="24" spans="1:31" ht="13.8" x14ac:dyDescent="0.25">
      <c r="A24" s="298">
        <v>0.5</v>
      </c>
      <c r="B24" s="299">
        <f t="shared" si="17"/>
        <v>0.5</v>
      </c>
      <c r="C24" s="124">
        <v>0.3</v>
      </c>
      <c r="D24" s="125">
        <f t="shared" si="18"/>
        <v>0.7</v>
      </c>
      <c r="E24" s="126">
        <f t="shared" si="19"/>
        <v>0.2857142857142857</v>
      </c>
      <c r="F24" s="124">
        <v>0.3</v>
      </c>
      <c r="G24" s="125">
        <f t="shared" si="20"/>
        <v>0.7</v>
      </c>
      <c r="H24" s="127">
        <f t="shared" si="21"/>
        <v>0.2857142857142857</v>
      </c>
      <c r="I24" s="297">
        <v>0.5</v>
      </c>
      <c r="J24" s="280" t="s">
        <v>89</v>
      </c>
      <c r="K24" s="280"/>
      <c r="L24" s="280"/>
      <c r="M24" s="279"/>
      <c r="N24" s="279"/>
      <c r="O24" s="552"/>
      <c r="P24" s="552"/>
      <c r="Q24" s="552"/>
      <c r="R24" s="552"/>
      <c r="S24" s="552"/>
      <c r="T24" s="552"/>
      <c r="U24" s="552"/>
      <c r="V24" s="552"/>
      <c r="W24" s="552"/>
      <c r="X24" s="552"/>
      <c r="Y24" s="552"/>
      <c r="Z24" s="552"/>
      <c r="AA24" s="552"/>
      <c r="AB24" s="552"/>
      <c r="AC24" s="552"/>
      <c r="AD24" s="552"/>
      <c r="AE24" s="552"/>
    </row>
    <row r="25" spans="1:31" ht="13.8" x14ac:dyDescent="0.25">
      <c r="A25" s="300">
        <v>0.5</v>
      </c>
      <c r="B25" s="301">
        <f t="shared" si="17"/>
        <v>0.5</v>
      </c>
      <c r="C25" s="302">
        <v>0.32500000000000001</v>
      </c>
      <c r="D25" s="303">
        <f t="shared" si="18"/>
        <v>0.67500000000000004</v>
      </c>
      <c r="E25" s="304">
        <f t="shared" si="19"/>
        <v>0.2592592592592593</v>
      </c>
      <c r="F25" s="302">
        <v>0.4</v>
      </c>
      <c r="G25" s="303">
        <f t="shared" si="20"/>
        <v>0.6</v>
      </c>
      <c r="H25" s="305">
        <f t="shared" si="21"/>
        <v>0.16666666666666663</v>
      </c>
      <c r="I25" s="290">
        <v>0.5</v>
      </c>
      <c r="J25" s="279" t="s">
        <v>90</v>
      </c>
      <c r="K25" s="279"/>
      <c r="L25" s="279"/>
      <c r="M25" s="279"/>
      <c r="N25" s="279"/>
      <c r="O25" s="552" t="s">
        <v>146</v>
      </c>
      <c r="P25" s="552"/>
      <c r="Q25" s="552"/>
      <c r="R25" s="552"/>
      <c r="S25" s="552"/>
      <c r="T25" s="552"/>
      <c r="U25" s="552"/>
      <c r="V25" s="552"/>
      <c r="W25" s="552"/>
      <c r="X25" s="552"/>
      <c r="Y25" s="552"/>
      <c r="Z25" s="552"/>
      <c r="AA25" s="552"/>
      <c r="AB25" s="552"/>
      <c r="AC25" s="552"/>
      <c r="AD25" s="552"/>
      <c r="AE25" s="552"/>
    </row>
    <row r="26" spans="1:31" ht="13.8" x14ac:dyDescent="0.25">
      <c r="A26" s="288">
        <v>0.4</v>
      </c>
      <c r="B26" s="289">
        <f t="shared" si="17"/>
        <v>0.6</v>
      </c>
      <c r="C26" s="128">
        <v>0.2</v>
      </c>
      <c r="D26" s="58">
        <f t="shared" si="18"/>
        <v>0.8</v>
      </c>
      <c r="E26" s="129">
        <f t="shared" si="19"/>
        <v>0.25000000000000011</v>
      </c>
      <c r="F26" s="128">
        <v>0.25</v>
      </c>
      <c r="G26" s="58">
        <f t="shared" si="20"/>
        <v>0.75</v>
      </c>
      <c r="H26" s="130">
        <f t="shared" si="21"/>
        <v>0.20000000000000007</v>
      </c>
      <c r="I26" s="290">
        <v>0.4</v>
      </c>
      <c r="J26" s="279" t="s">
        <v>91</v>
      </c>
      <c r="K26" s="279"/>
      <c r="L26" s="279"/>
      <c r="M26" s="279"/>
      <c r="N26" s="279"/>
      <c r="O26" s="552"/>
      <c r="P26" s="552"/>
      <c r="Q26" s="552"/>
      <c r="R26" s="552"/>
      <c r="S26" s="552"/>
      <c r="T26" s="552"/>
      <c r="U26" s="552"/>
      <c r="V26" s="552"/>
      <c r="W26" s="552"/>
      <c r="X26" s="552"/>
      <c r="Y26" s="552"/>
      <c r="Z26" s="552"/>
      <c r="AA26" s="552"/>
      <c r="AB26" s="552"/>
      <c r="AC26" s="552"/>
      <c r="AD26" s="552"/>
      <c r="AE26" s="552"/>
    </row>
    <row r="27" spans="1:31" ht="13.8" x14ac:dyDescent="0.25">
      <c r="A27" s="300">
        <v>0.42</v>
      </c>
      <c r="B27" s="301">
        <f t="shared" si="17"/>
        <v>0.58000000000000007</v>
      </c>
      <c r="C27" s="302">
        <v>0.2</v>
      </c>
      <c r="D27" s="303">
        <f t="shared" si="18"/>
        <v>0.8</v>
      </c>
      <c r="E27" s="304">
        <f t="shared" si="19"/>
        <v>0.27499999999999991</v>
      </c>
      <c r="F27" s="302">
        <v>0.25</v>
      </c>
      <c r="G27" s="303">
        <f t="shared" si="20"/>
        <v>0.75</v>
      </c>
      <c r="H27" s="305">
        <f t="shared" si="21"/>
        <v>0.22666666666666657</v>
      </c>
      <c r="I27" s="290">
        <v>0.42</v>
      </c>
      <c r="J27" s="279" t="s">
        <v>92</v>
      </c>
      <c r="K27" s="279"/>
      <c r="L27" s="279"/>
      <c r="M27" s="279"/>
      <c r="N27" s="279"/>
      <c r="O27" s="554" t="s">
        <v>147</v>
      </c>
      <c r="P27" s="554"/>
      <c r="Q27" s="554"/>
      <c r="R27" s="554"/>
      <c r="S27" s="554"/>
      <c r="T27" s="554"/>
      <c r="U27" s="554"/>
      <c r="V27" s="554"/>
      <c r="W27" s="554"/>
      <c r="X27" s="554"/>
      <c r="Y27" s="554"/>
      <c r="Z27" s="554"/>
      <c r="AA27" s="554"/>
      <c r="AB27" s="554"/>
      <c r="AC27" s="554"/>
      <c r="AD27" s="554"/>
      <c r="AE27" s="554"/>
    </row>
    <row r="28" spans="1:31" ht="13.8" x14ac:dyDescent="0.25">
      <c r="A28" s="298">
        <v>0.38</v>
      </c>
      <c r="B28" s="299">
        <f t="shared" si="17"/>
        <v>0.62</v>
      </c>
      <c r="C28" s="124">
        <v>0.18</v>
      </c>
      <c r="D28" s="125">
        <f t="shared" si="18"/>
        <v>0.82000000000000006</v>
      </c>
      <c r="E28" s="126">
        <f t="shared" si="19"/>
        <v>0.24390243902439035</v>
      </c>
      <c r="F28" s="124">
        <v>0.2</v>
      </c>
      <c r="G28" s="125">
        <f t="shared" si="20"/>
        <v>0.8</v>
      </c>
      <c r="H28" s="127">
        <f t="shared" si="21"/>
        <v>0.22500000000000009</v>
      </c>
      <c r="I28" s="297">
        <v>0.38</v>
      </c>
      <c r="J28" s="280" t="s">
        <v>148</v>
      </c>
      <c r="K28" s="280"/>
      <c r="L28" s="280"/>
      <c r="M28" s="279"/>
      <c r="N28" s="279"/>
      <c r="O28" s="554"/>
      <c r="P28" s="554"/>
      <c r="Q28" s="554"/>
      <c r="R28" s="554"/>
      <c r="S28" s="554"/>
      <c r="T28" s="554"/>
      <c r="U28" s="554"/>
      <c r="V28" s="554"/>
      <c r="W28" s="554"/>
      <c r="X28" s="554"/>
      <c r="Y28" s="554"/>
      <c r="Z28" s="554"/>
      <c r="AA28" s="554"/>
      <c r="AB28" s="554"/>
      <c r="AC28" s="554"/>
      <c r="AD28" s="554"/>
      <c r="AE28" s="554"/>
    </row>
    <row r="29" spans="1:31" ht="13.8" x14ac:dyDescent="0.25">
      <c r="A29" s="291">
        <v>0.33</v>
      </c>
      <c r="B29" s="292">
        <f t="shared" si="17"/>
        <v>0.66999999999999993</v>
      </c>
      <c r="C29" s="293">
        <v>0.1</v>
      </c>
      <c r="D29" s="294">
        <f t="shared" si="18"/>
        <v>0.9</v>
      </c>
      <c r="E29" s="295">
        <f t="shared" si="19"/>
        <v>0.25555555555555565</v>
      </c>
      <c r="F29" s="293">
        <v>0.12</v>
      </c>
      <c r="G29" s="294">
        <f t="shared" si="20"/>
        <v>0.88</v>
      </c>
      <c r="H29" s="296">
        <f t="shared" si="21"/>
        <v>0.23863636363636376</v>
      </c>
      <c r="I29" s="297">
        <v>0.33</v>
      </c>
      <c r="J29" s="280" t="s">
        <v>93</v>
      </c>
      <c r="K29" s="280"/>
      <c r="L29" s="280"/>
      <c r="M29" s="280"/>
      <c r="N29" s="280"/>
      <c r="O29" s="554"/>
      <c r="P29" s="554"/>
      <c r="Q29" s="554"/>
      <c r="R29" s="554"/>
      <c r="S29" s="554"/>
      <c r="T29" s="554"/>
      <c r="U29" s="554"/>
      <c r="V29" s="554"/>
      <c r="W29" s="554"/>
      <c r="X29" s="554"/>
      <c r="Y29" s="554"/>
      <c r="Z29" s="554"/>
      <c r="AA29" s="554"/>
      <c r="AB29" s="554"/>
      <c r="AC29" s="554"/>
      <c r="AD29" s="554"/>
      <c r="AE29" s="554"/>
    </row>
    <row r="30" spans="1:31" ht="13.8" x14ac:dyDescent="0.25">
      <c r="A30" s="298">
        <v>0.35</v>
      </c>
      <c r="B30" s="299">
        <f t="shared" si="17"/>
        <v>0.65</v>
      </c>
      <c r="C30" s="124">
        <v>0.15</v>
      </c>
      <c r="D30" s="125">
        <f t="shared" si="18"/>
        <v>0.85</v>
      </c>
      <c r="E30" s="126">
        <f t="shared" si="19"/>
        <v>0.23529411764705876</v>
      </c>
      <c r="F30" s="124">
        <v>0.15</v>
      </c>
      <c r="G30" s="125">
        <f t="shared" si="20"/>
        <v>0.85</v>
      </c>
      <c r="H30" s="127">
        <f t="shared" si="21"/>
        <v>0.23529411764705876</v>
      </c>
      <c r="I30" s="297">
        <v>0.35</v>
      </c>
      <c r="J30" s="280" t="s">
        <v>149</v>
      </c>
      <c r="K30" s="280"/>
      <c r="L30" s="279"/>
      <c r="M30" s="279"/>
      <c r="N30" s="279"/>
      <c r="O30" s="552" t="s">
        <v>150</v>
      </c>
      <c r="P30" s="552"/>
      <c r="Q30" s="552"/>
      <c r="R30" s="552"/>
      <c r="S30" s="552"/>
      <c r="T30" s="552"/>
      <c r="U30" s="552"/>
      <c r="V30" s="552"/>
      <c r="W30" s="552"/>
      <c r="X30" s="552"/>
      <c r="Y30" s="552"/>
      <c r="Z30" s="552"/>
      <c r="AA30" s="552"/>
      <c r="AB30" s="552"/>
      <c r="AC30" s="552"/>
      <c r="AD30" s="552"/>
      <c r="AE30" s="552"/>
    </row>
    <row r="31" spans="1:31" ht="13.8" x14ac:dyDescent="0.25">
      <c r="A31" s="300">
        <v>0.34</v>
      </c>
      <c r="B31" s="301">
        <f t="shared" si="17"/>
        <v>0.65999999999999992</v>
      </c>
      <c r="C31" s="302">
        <v>0.1</v>
      </c>
      <c r="D31" s="303">
        <f t="shared" si="18"/>
        <v>0.9</v>
      </c>
      <c r="E31" s="304">
        <f t="shared" si="19"/>
        <v>0.26666666666666672</v>
      </c>
      <c r="F31" s="302">
        <v>0.12</v>
      </c>
      <c r="G31" s="303">
        <f t="shared" si="20"/>
        <v>0.88</v>
      </c>
      <c r="H31" s="305">
        <f t="shared" si="21"/>
        <v>0.25000000000000011</v>
      </c>
      <c r="I31" s="290">
        <v>0.34</v>
      </c>
      <c r="J31" s="279" t="s">
        <v>94</v>
      </c>
      <c r="K31" s="279"/>
      <c r="L31" s="279"/>
      <c r="M31" s="279"/>
      <c r="N31" s="279"/>
      <c r="O31" s="552"/>
      <c r="P31" s="552"/>
      <c r="Q31" s="552"/>
      <c r="R31" s="552"/>
      <c r="S31" s="552"/>
      <c r="T31" s="552"/>
      <c r="U31" s="552"/>
      <c r="V31" s="552"/>
      <c r="W31" s="552"/>
      <c r="X31" s="552"/>
      <c r="Y31" s="552"/>
      <c r="Z31" s="552"/>
      <c r="AA31" s="552"/>
      <c r="AB31" s="552"/>
      <c r="AC31" s="552"/>
      <c r="AD31" s="552"/>
      <c r="AE31" s="552"/>
    </row>
    <row r="32" spans="1:31" ht="13.8" x14ac:dyDescent="0.25">
      <c r="A32" s="288">
        <v>0.32</v>
      </c>
      <c r="B32" s="289">
        <f t="shared" si="17"/>
        <v>0.67999999999999994</v>
      </c>
      <c r="C32" s="128">
        <v>0.1</v>
      </c>
      <c r="D32" s="58">
        <f t="shared" si="18"/>
        <v>0.9</v>
      </c>
      <c r="E32" s="129">
        <f t="shared" si="19"/>
        <v>0.24444444444444458</v>
      </c>
      <c r="F32" s="128">
        <v>0.15</v>
      </c>
      <c r="G32" s="58">
        <f t="shared" si="20"/>
        <v>0.85</v>
      </c>
      <c r="H32" s="130">
        <f t="shared" si="21"/>
        <v>0.20000000000000007</v>
      </c>
      <c r="I32" s="290">
        <v>0.32</v>
      </c>
      <c r="J32" s="279" t="s">
        <v>95</v>
      </c>
      <c r="K32" s="279"/>
      <c r="L32" s="279"/>
      <c r="M32" s="279"/>
      <c r="N32" s="279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</row>
    <row r="33" spans="1:31" ht="13.8" x14ac:dyDescent="0.25">
      <c r="A33" s="300">
        <v>0.3</v>
      </c>
      <c r="B33" s="301">
        <f t="shared" si="17"/>
        <v>0.7</v>
      </c>
      <c r="C33" s="302">
        <v>0.11</v>
      </c>
      <c r="D33" s="303">
        <f t="shared" si="18"/>
        <v>0.89</v>
      </c>
      <c r="E33" s="304">
        <f t="shared" si="19"/>
        <v>0.21348314606741581</v>
      </c>
      <c r="F33" s="302">
        <v>0.15</v>
      </c>
      <c r="G33" s="303">
        <f t="shared" si="20"/>
        <v>0.85</v>
      </c>
      <c r="H33" s="305">
        <f t="shared" si="21"/>
        <v>0.17647058823529416</v>
      </c>
      <c r="I33" s="290">
        <v>0.3</v>
      </c>
      <c r="J33" s="279" t="s">
        <v>96</v>
      </c>
      <c r="K33" s="279"/>
      <c r="L33" s="279"/>
      <c r="M33" s="279"/>
      <c r="N33" s="279"/>
      <c r="O33" s="552" t="s">
        <v>151</v>
      </c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</row>
    <row r="34" spans="1:31" ht="13.8" x14ac:dyDescent="0.25">
      <c r="A34" s="288">
        <v>0.25</v>
      </c>
      <c r="B34" s="289">
        <f t="shared" si="17"/>
        <v>0.75</v>
      </c>
      <c r="C34" s="128">
        <v>0.05</v>
      </c>
      <c r="D34" s="58">
        <f t="shared" si="18"/>
        <v>0.95</v>
      </c>
      <c r="E34" s="129">
        <f t="shared" si="19"/>
        <v>0.21052631578947367</v>
      </c>
      <c r="F34" s="128">
        <v>0.14000000000000001</v>
      </c>
      <c r="G34" s="58">
        <f t="shared" si="20"/>
        <v>0.86</v>
      </c>
      <c r="H34" s="130">
        <f t="shared" si="21"/>
        <v>0.12790697674418605</v>
      </c>
      <c r="I34" s="290">
        <v>0.25</v>
      </c>
      <c r="J34" s="279" t="s">
        <v>97</v>
      </c>
      <c r="K34" s="279"/>
      <c r="L34" s="279"/>
      <c r="M34" s="279"/>
      <c r="N34" s="279"/>
      <c r="O34" s="552"/>
      <c r="P34" s="552"/>
      <c r="Q34" s="552"/>
      <c r="R34" s="552"/>
      <c r="S34" s="552"/>
      <c r="T34" s="552"/>
      <c r="U34" s="552"/>
      <c r="V34" s="552"/>
      <c r="W34" s="552"/>
      <c r="X34" s="552"/>
      <c r="Y34" s="552"/>
      <c r="Z34" s="552"/>
      <c r="AA34" s="552"/>
      <c r="AB34" s="552"/>
      <c r="AC34" s="552"/>
      <c r="AD34" s="552"/>
      <c r="AE34" s="552"/>
    </row>
    <row r="35" spans="1:31" ht="14.4" thickBot="1" x14ac:dyDescent="0.3">
      <c r="A35" s="306">
        <v>0.15</v>
      </c>
      <c r="B35" s="307">
        <f t="shared" si="17"/>
        <v>0.85</v>
      </c>
      <c r="C35" s="308">
        <v>0</v>
      </c>
      <c r="D35" s="309">
        <f t="shared" si="18"/>
        <v>1</v>
      </c>
      <c r="E35" s="310">
        <f t="shared" si="19"/>
        <v>0.15000000000000002</v>
      </c>
      <c r="F35" s="308">
        <v>0</v>
      </c>
      <c r="G35" s="309">
        <f t="shared" si="20"/>
        <v>1</v>
      </c>
      <c r="H35" s="311">
        <f>1-(1-D35)/G35</f>
        <v>1</v>
      </c>
      <c r="I35" s="312">
        <v>0.15</v>
      </c>
      <c r="J35" s="279" t="s">
        <v>152</v>
      </c>
      <c r="K35" s="279"/>
      <c r="L35" s="279"/>
      <c r="M35" s="279"/>
      <c r="N35" s="279"/>
      <c r="O35" s="555" t="s">
        <v>153</v>
      </c>
      <c r="P35" s="555"/>
      <c r="Q35" s="555"/>
      <c r="R35" s="555"/>
      <c r="S35" s="555"/>
      <c r="T35" s="555"/>
      <c r="U35" s="555"/>
      <c r="V35" s="555"/>
      <c r="W35" s="555"/>
      <c r="X35" s="555"/>
      <c r="Y35" s="555"/>
      <c r="Z35" s="555"/>
      <c r="AA35" s="555"/>
      <c r="AB35" s="555"/>
      <c r="AC35" s="555"/>
      <c r="AD35" s="555"/>
      <c r="AE35" s="555"/>
    </row>
    <row r="36" spans="1:31" ht="13.8" x14ac:dyDescent="0.25">
      <c r="A36" s="131"/>
      <c r="B36" s="132"/>
      <c r="C36" s="133"/>
      <c r="D36" s="134"/>
      <c r="E36" s="135"/>
      <c r="F36" s="133"/>
      <c r="G36" s="134"/>
      <c r="H36" s="135"/>
      <c r="I36" s="131"/>
      <c r="J36" s="279"/>
      <c r="K36" s="279"/>
      <c r="L36" s="279"/>
      <c r="M36" s="279"/>
      <c r="N36" s="279"/>
      <c r="O36" s="555"/>
      <c r="P36" s="555"/>
      <c r="Q36" s="555"/>
      <c r="R36" s="555"/>
      <c r="S36" s="555"/>
      <c r="T36" s="555"/>
      <c r="U36" s="555"/>
      <c r="V36" s="555"/>
      <c r="W36" s="555"/>
      <c r="X36" s="555"/>
      <c r="Y36" s="555"/>
      <c r="Z36" s="555"/>
      <c r="AA36" s="555"/>
      <c r="AB36" s="555"/>
      <c r="AC36" s="555"/>
      <c r="AD36" s="555"/>
      <c r="AE36" s="555"/>
    </row>
    <row r="37" spans="1:31" ht="17.399999999999999" x14ac:dyDescent="0.3">
      <c r="A37" s="553" t="s">
        <v>229</v>
      </c>
      <c r="B37" s="553"/>
      <c r="C37" s="553"/>
      <c r="D37" s="553"/>
      <c r="E37" s="553"/>
      <c r="F37" s="553"/>
      <c r="G37" s="553"/>
      <c r="H37" s="553"/>
      <c r="I37" s="553"/>
      <c r="J37" s="553"/>
      <c r="K37" s="553"/>
      <c r="L37" s="553"/>
      <c r="M37" s="553"/>
      <c r="N37" s="553"/>
      <c r="O37" s="553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</row>
    <row r="38" spans="1:31" ht="13.8" x14ac:dyDescent="0.25">
      <c r="A38" s="131"/>
      <c r="B38" s="132"/>
      <c r="C38" s="133"/>
      <c r="D38" s="134"/>
      <c r="E38" s="135"/>
      <c r="F38" s="133"/>
      <c r="G38" s="134"/>
      <c r="H38" s="135"/>
      <c r="I38" s="131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E38" s="281"/>
    </row>
    <row r="39" spans="1:31" ht="14.4" thickBot="1" x14ac:dyDescent="0.3">
      <c r="A39" s="533" t="s">
        <v>154</v>
      </c>
      <c r="B39" s="533"/>
      <c r="C39" s="533"/>
      <c r="D39" s="533"/>
      <c r="E39" s="533"/>
      <c r="F39" s="534"/>
      <c r="G39" s="134"/>
      <c r="H39" s="135"/>
      <c r="I39" s="533" t="s">
        <v>155</v>
      </c>
      <c r="J39" s="533"/>
      <c r="K39" s="533"/>
      <c r="L39" s="533"/>
      <c r="M39" s="533"/>
      <c r="N39" s="534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81"/>
    </row>
    <row r="40" spans="1:31" ht="14.4" thickBot="1" x14ac:dyDescent="0.3">
      <c r="A40" s="529" t="s">
        <v>24</v>
      </c>
      <c r="B40" s="530"/>
      <c r="C40" s="530" t="s">
        <v>15</v>
      </c>
      <c r="D40" s="530"/>
      <c r="E40" s="531"/>
      <c r="F40" s="46" t="s">
        <v>108</v>
      </c>
      <c r="G40" s="134"/>
      <c r="H40" s="135"/>
      <c r="I40" s="529" t="s">
        <v>24</v>
      </c>
      <c r="J40" s="530"/>
      <c r="K40" s="530" t="s">
        <v>15</v>
      </c>
      <c r="L40" s="530"/>
      <c r="M40" s="531"/>
      <c r="N40" s="46" t="s">
        <v>108</v>
      </c>
      <c r="O40" s="279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E40" s="281"/>
    </row>
    <row r="41" spans="1:31" ht="14.4" thickBot="1" x14ac:dyDescent="0.3">
      <c r="A41" s="523" t="s">
        <v>113</v>
      </c>
      <c r="B41" s="524"/>
      <c r="C41" s="64" t="s">
        <v>123</v>
      </c>
      <c r="D41" s="64" t="s">
        <v>50</v>
      </c>
      <c r="E41" s="68" t="s">
        <v>73</v>
      </c>
      <c r="F41" s="137" t="s">
        <v>85</v>
      </c>
      <c r="G41" s="138" t="s">
        <v>13</v>
      </c>
      <c r="H41" s="134"/>
      <c r="I41" s="523" t="s">
        <v>113</v>
      </c>
      <c r="J41" s="524"/>
      <c r="K41" s="64" t="s">
        <v>50</v>
      </c>
      <c r="L41" s="68" t="s">
        <v>73</v>
      </c>
      <c r="M41" s="137" t="s">
        <v>85</v>
      </c>
      <c r="N41" s="138" t="s">
        <v>13</v>
      </c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</row>
    <row r="42" spans="1:31" ht="13.8" x14ac:dyDescent="0.25">
      <c r="A42" s="525" t="s">
        <v>156</v>
      </c>
      <c r="B42" s="526"/>
      <c r="C42" s="139" t="s">
        <v>157</v>
      </c>
      <c r="D42" s="313">
        <v>0.5</v>
      </c>
      <c r="E42" s="57">
        <f>1-D42</f>
        <v>0.5</v>
      </c>
      <c r="F42" s="140">
        <f>1-(1-G42)/E42</f>
        <v>0.24</v>
      </c>
      <c r="G42" s="314">
        <v>0.62</v>
      </c>
      <c r="H42" s="134"/>
      <c r="I42" s="525" t="s">
        <v>158</v>
      </c>
      <c r="J42" s="526"/>
      <c r="K42" s="313">
        <v>0.12</v>
      </c>
      <c r="L42" s="57">
        <f t="shared" ref="L42:L47" si="22">1-K42</f>
        <v>0.88</v>
      </c>
      <c r="M42" s="140">
        <f t="shared" ref="M42:M47" si="23">1-(1-N42)/L42</f>
        <v>0.23863636363636376</v>
      </c>
      <c r="N42" s="315">
        <v>0.33</v>
      </c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</row>
    <row r="43" spans="1:31" ht="13.8" x14ac:dyDescent="0.25">
      <c r="A43" s="521" t="s">
        <v>159</v>
      </c>
      <c r="B43" s="522"/>
      <c r="C43" s="141" t="s">
        <v>127</v>
      </c>
      <c r="D43" s="316">
        <v>0.55000000000000004</v>
      </c>
      <c r="E43" s="58">
        <f>1-D43</f>
        <v>0.44999999999999996</v>
      </c>
      <c r="F43" s="142">
        <f>1-(1-G43)/E43</f>
        <v>0.22222222222222221</v>
      </c>
      <c r="G43" s="317">
        <v>0.65</v>
      </c>
      <c r="H43" s="134"/>
      <c r="I43" s="521" t="s">
        <v>160</v>
      </c>
      <c r="J43" s="522"/>
      <c r="K43" s="316">
        <v>0.15</v>
      </c>
      <c r="L43" s="58">
        <f t="shared" si="22"/>
        <v>0.85</v>
      </c>
      <c r="M43" s="142">
        <f t="shared" si="23"/>
        <v>0.25882352941176467</v>
      </c>
      <c r="N43" s="318">
        <v>0.37</v>
      </c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</row>
    <row r="44" spans="1:31" ht="14.4" thickBot="1" x14ac:dyDescent="0.3">
      <c r="A44" s="527" t="s">
        <v>161</v>
      </c>
      <c r="B44" s="528"/>
      <c r="C44" s="143" t="s">
        <v>162</v>
      </c>
      <c r="D44" s="319">
        <v>0.6</v>
      </c>
      <c r="E44" s="320">
        <f>1-D44</f>
        <v>0.4</v>
      </c>
      <c r="F44" s="144">
        <f>1-(1-G44)/E44</f>
        <v>0.24999999999999989</v>
      </c>
      <c r="G44" s="321">
        <v>0.7</v>
      </c>
      <c r="H44" s="134"/>
      <c r="I44" s="521" t="s">
        <v>159</v>
      </c>
      <c r="J44" s="522"/>
      <c r="K44" s="316">
        <v>0.2</v>
      </c>
      <c r="L44" s="58">
        <f t="shared" si="22"/>
        <v>0.8</v>
      </c>
      <c r="M44" s="142">
        <f t="shared" si="23"/>
        <v>0.28749999999999998</v>
      </c>
      <c r="N44" s="318">
        <v>0.43</v>
      </c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</row>
    <row r="45" spans="1:31" ht="13.8" x14ac:dyDescent="0.25">
      <c r="A45" s="145" t="s">
        <v>163</v>
      </c>
      <c r="B45" s="145"/>
      <c r="C45" s="146"/>
      <c r="D45" s="134"/>
      <c r="E45" s="135"/>
      <c r="F45" s="133"/>
      <c r="G45" s="134"/>
      <c r="H45" s="135"/>
      <c r="I45" s="521" t="s">
        <v>164</v>
      </c>
      <c r="J45" s="522"/>
      <c r="K45" s="316">
        <v>0.25</v>
      </c>
      <c r="L45" s="58">
        <f t="shared" si="22"/>
        <v>0.75</v>
      </c>
      <c r="M45" s="142">
        <f t="shared" si="23"/>
        <v>0.27999999999999992</v>
      </c>
      <c r="N45" s="318">
        <v>0.46</v>
      </c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81"/>
    </row>
    <row r="46" spans="1:31" ht="13.8" x14ac:dyDescent="0.25">
      <c r="A46" s="131"/>
      <c r="B46" s="132"/>
      <c r="C46" s="133"/>
      <c r="D46" s="134"/>
      <c r="E46" s="135"/>
      <c r="F46" s="133"/>
      <c r="G46" s="134"/>
      <c r="H46" s="135"/>
      <c r="I46" s="521" t="s">
        <v>165</v>
      </c>
      <c r="J46" s="522"/>
      <c r="K46" s="316">
        <v>0.3</v>
      </c>
      <c r="L46" s="58">
        <f t="shared" si="22"/>
        <v>0.7</v>
      </c>
      <c r="M46" s="142">
        <f t="shared" si="23"/>
        <v>0.27142857142857135</v>
      </c>
      <c r="N46" s="318">
        <v>0.49</v>
      </c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E46" s="281"/>
    </row>
    <row r="47" spans="1:31" ht="14.4" thickBot="1" x14ac:dyDescent="0.3">
      <c r="A47" s="533" t="s">
        <v>166</v>
      </c>
      <c r="B47" s="533"/>
      <c r="C47" s="533"/>
      <c r="D47" s="533"/>
      <c r="E47" s="533"/>
      <c r="F47" s="534"/>
      <c r="G47" s="134"/>
      <c r="H47" s="135"/>
      <c r="I47" s="541" t="s">
        <v>167</v>
      </c>
      <c r="J47" s="528"/>
      <c r="K47" s="319">
        <v>0.35</v>
      </c>
      <c r="L47" s="320">
        <f t="shared" si="22"/>
        <v>0.65</v>
      </c>
      <c r="M47" s="144">
        <f t="shared" si="23"/>
        <v>0.26153846153846161</v>
      </c>
      <c r="N47" s="322">
        <v>0.52</v>
      </c>
      <c r="O47" s="279"/>
      <c r="P47" s="279"/>
      <c r="Q47" s="279"/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79"/>
      <c r="AE47" s="281"/>
    </row>
    <row r="48" spans="1:31" ht="14.4" thickBot="1" x14ac:dyDescent="0.3">
      <c r="A48" s="529" t="s">
        <v>24</v>
      </c>
      <c r="B48" s="530"/>
      <c r="C48" s="530" t="s">
        <v>15</v>
      </c>
      <c r="D48" s="530"/>
      <c r="E48" s="531"/>
      <c r="F48" s="46" t="s">
        <v>108</v>
      </c>
      <c r="G48" s="134"/>
      <c r="H48" s="135"/>
      <c r="I48" s="131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81"/>
    </row>
    <row r="49" spans="1:31" ht="14.4" thickBot="1" x14ac:dyDescent="0.3">
      <c r="A49" s="523" t="s">
        <v>113</v>
      </c>
      <c r="B49" s="524"/>
      <c r="C49" s="64" t="s">
        <v>50</v>
      </c>
      <c r="D49" s="68" t="s">
        <v>73</v>
      </c>
      <c r="E49" s="137" t="s">
        <v>85</v>
      </c>
      <c r="F49" s="138" t="s">
        <v>13</v>
      </c>
      <c r="G49" s="135"/>
      <c r="H49" s="131"/>
      <c r="I49" s="131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81"/>
      <c r="AE49" s="279"/>
    </row>
    <row r="50" spans="1:31" ht="14.4" thickBot="1" x14ac:dyDescent="0.3">
      <c r="A50" s="525" t="s">
        <v>168</v>
      </c>
      <c r="B50" s="526"/>
      <c r="C50" s="313">
        <v>0.25</v>
      </c>
      <c r="D50" s="57">
        <f>1-C50</f>
        <v>0.75</v>
      </c>
      <c r="E50" s="140">
        <f>1-(1-F50)/D50</f>
        <v>0.20000000000000007</v>
      </c>
      <c r="F50" s="315">
        <v>0.4</v>
      </c>
      <c r="G50" s="135"/>
      <c r="H50" s="131"/>
      <c r="I50" s="533" t="s">
        <v>169</v>
      </c>
      <c r="J50" s="533"/>
      <c r="K50" s="533"/>
      <c r="L50" s="533"/>
      <c r="M50" s="533"/>
      <c r="N50" s="534"/>
      <c r="O50" s="279"/>
      <c r="P50" s="279"/>
      <c r="Q50" s="279"/>
      <c r="R50" s="279"/>
      <c r="S50" s="279"/>
      <c r="T50" s="279"/>
      <c r="U50" s="279"/>
      <c r="V50" s="279"/>
      <c r="W50" s="279"/>
      <c r="X50" s="281"/>
      <c r="Y50" s="279"/>
      <c r="Z50" s="279"/>
      <c r="AA50" s="279"/>
      <c r="AB50" s="279"/>
      <c r="AC50" s="279"/>
      <c r="AD50" s="279"/>
      <c r="AE50" s="279"/>
    </row>
    <row r="51" spans="1:31" ht="14.4" thickBot="1" x14ac:dyDescent="0.3">
      <c r="A51" s="521" t="s">
        <v>105</v>
      </c>
      <c r="B51" s="522"/>
      <c r="C51" s="316">
        <v>0.28000000000000003</v>
      </c>
      <c r="D51" s="58">
        <f>1-C51</f>
        <v>0.72</v>
      </c>
      <c r="E51" s="142">
        <f>1-(1-F51)/D51</f>
        <v>0.26388888888888884</v>
      </c>
      <c r="F51" s="318">
        <v>0.47</v>
      </c>
      <c r="G51" s="135"/>
      <c r="H51" s="131"/>
      <c r="I51" s="529" t="s">
        <v>24</v>
      </c>
      <c r="J51" s="530"/>
      <c r="K51" s="530" t="s">
        <v>15</v>
      </c>
      <c r="L51" s="530"/>
      <c r="M51" s="531"/>
      <c r="N51" s="46" t="s">
        <v>108</v>
      </c>
      <c r="O51" s="279"/>
      <c r="P51" s="279"/>
      <c r="Q51" s="279"/>
      <c r="R51" s="279"/>
      <c r="S51" s="279"/>
      <c r="T51" s="279"/>
      <c r="U51" s="279"/>
      <c r="V51" s="279"/>
      <c r="W51" s="279"/>
      <c r="X51" s="279"/>
      <c r="Y51" s="279"/>
      <c r="Z51" s="279"/>
      <c r="AA51" s="279"/>
      <c r="AB51" s="279"/>
      <c r="AC51" s="279"/>
      <c r="AD51" s="281"/>
      <c r="AE51" s="279"/>
    </row>
    <row r="52" spans="1:31" ht="14.4" thickBot="1" x14ac:dyDescent="0.3">
      <c r="A52" s="521" t="s">
        <v>170</v>
      </c>
      <c r="B52" s="522"/>
      <c r="C52" s="316">
        <v>0.3</v>
      </c>
      <c r="D52" s="58">
        <f>1-C52</f>
        <v>0.7</v>
      </c>
      <c r="E52" s="142">
        <f>1-(1-F52)/D52</f>
        <v>0.2857142857142857</v>
      </c>
      <c r="F52" s="318">
        <v>0.5</v>
      </c>
      <c r="G52" s="135"/>
      <c r="H52" s="131"/>
      <c r="I52" s="523" t="s">
        <v>113</v>
      </c>
      <c r="J52" s="524"/>
      <c r="K52" s="64" t="s">
        <v>50</v>
      </c>
      <c r="L52" s="68" t="s">
        <v>73</v>
      </c>
      <c r="M52" s="137" t="s">
        <v>85</v>
      </c>
      <c r="N52" s="138" t="s">
        <v>13</v>
      </c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81"/>
      <c r="AE52" s="279"/>
    </row>
    <row r="53" spans="1:31" ht="13.8" x14ac:dyDescent="0.25">
      <c r="A53" s="521" t="s">
        <v>171</v>
      </c>
      <c r="B53" s="522"/>
      <c r="C53" s="316">
        <v>0.35</v>
      </c>
      <c r="D53" s="58">
        <f>1-C53</f>
        <v>0.65</v>
      </c>
      <c r="E53" s="142">
        <f>1-(1-F53)/D53</f>
        <v>0.27692307692307694</v>
      </c>
      <c r="F53" s="318">
        <v>0.53</v>
      </c>
      <c r="G53" s="135"/>
      <c r="H53" s="131"/>
      <c r="I53" s="525" t="s">
        <v>172</v>
      </c>
      <c r="J53" s="526"/>
      <c r="K53" s="313">
        <v>0.15</v>
      </c>
      <c r="L53" s="57">
        <f t="shared" ref="L53:L60" si="24">1-K53</f>
        <v>0.85</v>
      </c>
      <c r="M53" s="140">
        <f>1-(1-N53)/L53</f>
        <v>0.23529411764705876</v>
      </c>
      <c r="N53" s="315">
        <v>0.35</v>
      </c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81"/>
      <c r="AE53" s="279"/>
    </row>
    <row r="54" spans="1:31" ht="14.4" thickBot="1" x14ac:dyDescent="0.3">
      <c r="A54" s="541" t="s">
        <v>173</v>
      </c>
      <c r="B54" s="528"/>
      <c r="C54" s="319">
        <v>0.4</v>
      </c>
      <c r="D54" s="320">
        <f>1-C54</f>
        <v>0.6</v>
      </c>
      <c r="E54" s="144">
        <f>1-(1-F54)/D54</f>
        <v>0.25</v>
      </c>
      <c r="F54" s="322">
        <v>0.55000000000000004</v>
      </c>
      <c r="G54" s="135"/>
      <c r="H54" s="131"/>
      <c r="I54" s="521" t="s">
        <v>174</v>
      </c>
      <c r="J54" s="522"/>
      <c r="K54" s="316">
        <v>0.18</v>
      </c>
      <c r="L54" s="58">
        <f t="shared" si="24"/>
        <v>0.82000000000000006</v>
      </c>
      <c r="M54" s="142">
        <f t="shared" ref="M54:M60" si="25">1-(1-N54)/L54</f>
        <v>0.24390243902439035</v>
      </c>
      <c r="N54" s="318">
        <v>0.38</v>
      </c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81"/>
      <c r="AE54" s="279"/>
    </row>
    <row r="55" spans="1:31" ht="13.8" x14ac:dyDescent="0.25">
      <c r="A55" s="542" t="s">
        <v>175</v>
      </c>
      <c r="B55" s="542"/>
      <c r="C55" s="542"/>
      <c r="D55" s="542"/>
      <c r="E55" s="135"/>
      <c r="F55" s="133"/>
      <c r="G55" s="134"/>
      <c r="H55" s="135"/>
      <c r="I55" s="521" t="s">
        <v>105</v>
      </c>
      <c r="J55" s="522"/>
      <c r="K55" s="316">
        <v>0.2</v>
      </c>
      <c r="L55" s="58">
        <f t="shared" si="24"/>
        <v>0.8</v>
      </c>
      <c r="M55" s="142">
        <f t="shared" si="25"/>
        <v>0.25000000000000011</v>
      </c>
      <c r="N55" s="318">
        <v>0.4</v>
      </c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81"/>
    </row>
    <row r="56" spans="1:31" ht="13.8" x14ac:dyDescent="0.25">
      <c r="A56" s="131"/>
      <c r="B56" s="132"/>
      <c r="C56" s="133"/>
      <c r="D56" s="134"/>
      <c r="E56" s="135"/>
      <c r="F56" s="133"/>
      <c r="G56" s="134"/>
      <c r="H56" s="135"/>
      <c r="I56" s="521" t="s">
        <v>160</v>
      </c>
      <c r="J56" s="522"/>
      <c r="K56" s="316">
        <v>0.25</v>
      </c>
      <c r="L56" s="58">
        <f t="shared" si="24"/>
        <v>0.75</v>
      </c>
      <c r="M56" s="142">
        <f t="shared" si="25"/>
        <v>0.23999999999999988</v>
      </c>
      <c r="N56" s="318">
        <v>0.43</v>
      </c>
      <c r="O56" s="279"/>
      <c r="P56" s="279"/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81"/>
    </row>
    <row r="57" spans="1:31" ht="14.4" thickBot="1" x14ac:dyDescent="0.3">
      <c r="A57" s="533" t="s">
        <v>176</v>
      </c>
      <c r="B57" s="533"/>
      <c r="C57" s="533"/>
      <c r="D57" s="533"/>
      <c r="E57" s="533"/>
      <c r="F57" s="534"/>
      <c r="G57" s="134"/>
      <c r="H57" s="135"/>
      <c r="I57" s="521" t="s">
        <v>159</v>
      </c>
      <c r="J57" s="522"/>
      <c r="K57" s="316">
        <v>0.28000000000000003</v>
      </c>
      <c r="L57" s="58">
        <f t="shared" si="24"/>
        <v>0.72</v>
      </c>
      <c r="M57" s="142">
        <f t="shared" si="25"/>
        <v>0.27777777777777768</v>
      </c>
      <c r="N57" s="318">
        <v>0.48</v>
      </c>
      <c r="O57" s="279"/>
      <c r="P57" s="279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81"/>
    </row>
    <row r="58" spans="1:31" ht="14.4" thickBot="1" x14ac:dyDescent="0.3">
      <c r="A58" s="529" t="s">
        <v>24</v>
      </c>
      <c r="B58" s="530"/>
      <c r="C58" s="530" t="s">
        <v>15</v>
      </c>
      <c r="D58" s="530"/>
      <c r="E58" s="531"/>
      <c r="F58" s="46" t="s">
        <v>108</v>
      </c>
      <c r="G58" s="134"/>
      <c r="H58" s="135"/>
      <c r="I58" s="521" t="s">
        <v>177</v>
      </c>
      <c r="J58" s="522"/>
      <c r="K58" s="316">
        <v>0.3</v>
      </c>
      <c r="L58" s="58">
        <f t="shared" si="24"/>
        <v>0.7</v>
      </c>
      <c r="M58" s="142">
        <f t="shared" si="25"/>
        <v>0.2857142857142857</v>
      </c>
      <c r="N58" s="318">
        <v>0.5</v>
      </c>
      <c r="O58" s="279"/>
      <c r="P58" s="279"/>
      <c r="Q58" s="279"/>
      <c r="R58" s="279"/>
      <c r="S58" s="279"/>
      <c r="T58" s="279"/>
      <c r="U58" s="279"/>
      <c r="V58" s="279"/>
      <c r="W58" s="279"/>
      <c r="X58" s="279"/>
      <c r="Y58" s="279"/>
      <c r="Z58" s="279"/>
      <c r="AA58" s="279"/>
      <c r="AB58" s="279"/>
      <c r="AC58" s="279"/>
      <c r="AD58" s="279"/>
      <c r="AE58" s="281"/>
    </row>
    <row r="59" spans="1:31" ht="14.4" thickBot="1" x14ac:dyDescent="0.3">
      <c r="A59" s="523" t="s">
        <v>113</v>
      </c>
      <c r="B59" s="524"/>
      <c r="C59" s="64" t="s">
        <v>50</v>
      </c>
      <c r="D59" s="68" t="s">
        <v>73</v>
      </c>
      <c r="E59" s="137" t="s">
        <v>85</v>
      </c>
      <c r="F59" s="138" t="s">
        <v>13</v>
      </c>
      <c r="G59" s="134"/>
      <c r="H59" s="135"/>
      <c r="I59" s="521" t="s">
        <v>178</v>
      </c>
      <c r="J59" s="522"/>
      <c r="K59" s="316">
        <v>0.35</v>
      </c>
      <c r="L59" s="58">
        <f t="shared" si="24"/>
        <v>0.65</v>
      </c>
      <c r="M59" s="142">
        <f t="shared" si="25"/>
        <v>0.27692307692307694</v>
      </c>
      <c r="N59" s="318">
        <v>0.53</v>
      </c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79"/>
      <c r="AE59" s="281"/>
    </row>
    <row r="60" spans="1:31" ht="14.4" thickBot="1" x14ac:dyDescent="0.3">
      <c r="A60" s="525" t="s">
        <v>168</v>
      </c>
      <c r="B60" s="526"/>
      <c r="C60" s="313">
        <v>0.3</v>
      </c>
      <c r="D60" s="57">
        <f>1-C60</f>
        <v>0.7</v>
      </c>
      <c r="E60" s="140">
        <f>1-(1-F60)/D60</f>
        <v>0.2857142857142857</v>
      </c>
      <c r="F60" s="315">
        <v>0.5</v>
      </c>
      <c r="G60" s="134"/>
      <c r="H60" s="135"/>
      <c r="I60" s="541" t="s">
        <v>179</v>
      </c>
      <c r="J60" s="528"/>
      <c r="K60" s="319">
        <v>0.4</v>
      </c>
      <c r="L60" s="320">
        <f t="shared" si="24"/>
        <v>0.6</v>
      </c>
      <c r="M60" s="144">
        <f t="shared" si="25"/>
        <v>0.25</v>
      </c>
      <c r="N60" s="322">
        <v>0.55000000000000004</v>
      </c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/>
      <c r="AE60" s="281"/>
    </row>
    <row r="61" spans="1:31" ht="13.8" x14ac:dyDescent="0.25">
      <c r="A61" s="521" t="s">
        <v>105</v>
      </c>
      <c r="B61" s="522"/>
      <c r="C61" s="316">
        <v>0.35</v>
      </c>
      <c r="D61" s="58">
        <f>1-C61</f>
        <v>0.65</v>
      </c>
      <c r="E61" s="142">
        <f>1-(1-F61)/D61</f>
        <v>0.33846153846153837</v>
      </c>
      <c r="F61" s="318">
        <v>0.56999999999999995</v>
      </c>
      <c r="G61" s="134"/>
      <c r="H61" s="135"/>
      <c r="I61" s="131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  <c r="V61" s="279"/>
      <c r="W61" s="279"/>
      <c r="X61" s="279"/>
      <c r="Y61" s="279"/>
      <c r="Z61" s="279"/>
      <c r="AA61" s="279"/>
      <c r="AB61" s="279"/>
      <c r="AC61" s="279"/>
      <c r="AD61" s="279"/>
      <c r="AE61" s="281"/>
    </row>
    <row r="62" spans="1:31" ht="14.4" thickBot="1" x14ac:dyDescent="0.3">
      <c r="A62" s="521" t="s">
        <v>170</v>
      </c>
      <c r="B62" s="522"/>
      <c r="C62" s="316">
        <v>0.4</v>
      </c>
      <c r="D62" s="58">
        <f>1-C62</f>
        <v>0.6</v>
      </c>
      <c r="E62" s="142">
        <f>1-(1-F62)/D62</f>
        <v>0.33333333333333326</v>
      </c>
      <c r="F62" s="318">
        <v>0.6</v>
      </c>
      <c r="G62" s="134"/>
      <c r="H62" s="135"/>
      <c r="I62" s="533" t="s">
        <v>180</v>
      </c>
      <c r="J62" s="533"/>
      <c r="K62" s="533"/>
      <c r="L62" s="533"/>
      <c r="M62" s="533"/>
      <c r="N62" s="534"/>
      <c r="O62" s="279"/>
      <c r="P62" s="279"/>
      <c r="Q62" s="279"/>
      <c r="R62" s="279"/>
      <c r="S62" s="279"/>
      <c r="T62" s="279"/>
      <c r="U62" s="533"/>
      <c r="V62" s="533"/>
      <c r="W62" s="533"/>
      <c r="X62" s="533"/>
      <c r="Y62" s="533"/>
      <c r="Z62" s="534"/>
      <c r="AA62" s="279"/>
      <c r="AB62" s="279"/>
      <c r="AC62" s="279"/>
      <c r="AD62" s="279"/>
      <c r="AE62" s="281"/>
    </row>
    <row r="63" spans="1:31" ht="14.4" thickBot="1" x14ac:dyDescent="0.3">
      <c r="A63" s="521" t="s">
        <v>171</v>
      </c>
      <c r="B63" s="522"/>
      <c r="C63" s="316">
        <v>0.45</v>
      </c>
      <c r="D63" s="58">
        <f>1-C63</f>
        <v>0.55000000000000004</v>
      </c>
      <c r="E63" s="142">
        <f>1-(1-F63)/D63</f>
        <v>0.32727272727272738</v>
      </c>
      <c r="F63" s="318">
        <v>0.63</v>
      </c>
      <c r="G63" s="134"/>
      <c r="H63" s="135"/>
      <c r="I63" s="529" t="s">
        <v>24</v>
      </c>
      <c r="J63" s="530"/>
      <c r="K63" s="530" t="s">
        <v>15</v>
      </c>
      <c r="L63" s="530"/>
      <c r="M63" s="531"/>
      <c r="N63" s="46" t="s">
        <v>108</v>
      </c>
      <c r="O63" s="147" t="s">
        <v>181</v>
      </c>
      <c r="P63" s="279"/>
      <c r="Q63" s="279"/>
      <c r="R63" s="279"/>
      <c r="S63" s="279"/>
      <c r="T63" s="279"/>
      <c r="U63" s="279"/>
      <c r="V63" s="279"/>
      <c r="W63" s="279"/>
      <c r="X63" s="279"/>
      <c r="Y63" s="279"/>
      <c r="Z63" s="279"/>
      <c r="AA63" s="279"/>
      <c r="AB63" s="279"/>
      <c r="AC63" s="279"/>
      <c r="AD63" s="279"/>
      <c r="AE63" s="281"/>
    </row>
    <row r="64" spans="1:31" ht="14.4" thickBot="1" x14ac:dyDescent="0.3">
      <c r="A64" s="541" t="s">
        <v>173</v>
      </c>
      <c r="B64" s="528"/>
      <c r="C64" s="319">
        <v>0.5</v>
      </c>
      <c r="D64" s="320">
        <f>1-C64</f>
        <v>0.5</v>
      </c>
      <c r="E64" s="144">
        <f>1-(1-F64)/D64</f>
        <v>0.32000000000000006</v>
      </c>
      <c r="F64" s="322">
        <v>0.66</v>
      </c>
      <c r="G64" s="134"/>
      <c r="H64" s="135"/>
      <c r="I64" s="523" t="s">
        <v>113</v>
      </c>
      <c r="J64" s="524"/>
      <c r="K64" s="64" t="s">
        <v>50</v>
      </c>
      <c r="L64" s="68" t="s">
        <v>73</v>
      </c>
      <c r="M64" s="137" t="s">
        <v>85</v>
      </c>
      <c r="N64" s="148" t="s">
        <v>13</v>
      </c>
      <c r="O64" s="147" t="s">
        <v>182</v>
      </c>
      <c r="P64" s="279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79"/>
      <c r="AC64" s="279"/>
      <c r="AD64" s="281"/>
      <c r="AE64" s="279"/>
    </row>
    <row r="65" spans="1:31" ht="13.8" x14ac:dyDescent="0.25">
      <c r="A65" s="542" t="s">
        <v>183</v>
      </c>
      <c r="B65" s="542"/>
      <c r="C65" s="542"/>
      <c r="D65" s="542"/>
      <c r="E65" s="149"/>
      <c r="F65" s="133"/>
      <c r="G65" s="134"/>
      <c r="H65" s="135"/>
      <c r="I65" s="525" t="s">
        <v>184</v>
      </c>
      <c r="J65" s="526"/>
      <c r="K65" s="313">
        <v>0.2</v>
      </c>
      <c r="L65" s="57">
        <f>1-K65</f>
        <v>0.8</v>
      </c>
      <c r="M65" s="150">
        <f>1-(1-N65)/L65</f>
        <v>0.22500000000000009</v>
      </c>
      <c r="N65" s="48">
        <v>0.38</v>
      </c>
      <c r="O65" s="323" t="s">
        <v>185</v>
      </c>
      <c r="P65" s="279"/>
      <c r="Q65" s="279"/>
      <c r="R65" s="279"/>
      <c r="S65" s="279"/>
      <c r="T65" s="279"/>
      <c r="U65" s="279"/>
      <c r="V65" s="279"/>
      <c r="W65" s="279"/>
      <c r="X65" s="279"/>
      <c r="Y65" s="279"/>
      <c r="Z65" s="279"/>
      <c r="AA65" s="279"/>
      <c r="AB65" s="279"/>
      <c r="AC65" s="279"/>
      <c r="AD65" s="281"/>
      <c r="AE65" s="279"/>
    </row>
    <row r="66" spans="1:31" ht="13.8" x14ac:dyDescent="0.25">
      <c r="A66" s="131"/>
      <c r="B66" s="132"/>
      <c r="C66" s="133"/>
      <c r="D66" s="134"/>
      <c r="E66" s="135"/>
      <c r="F66" s="133"/>
      <c r="G66" s="134"/>
      <c r="H66" s="135"/>
      <c r="I66" s="521" t="s">
        <v>186</v>
      </c>
      <c r="J66" s="522"/>
      <c r="K66" s="316">
        <v>0.23</v>
      </c>
      <c r="L66" s="58">
        <f>1-K66</f>
        <v>0.77</v>
      </c>
      <c r="M66" s="151">
        <f>1-(1-N66)/L66</f>
        <v>0.27272727272727271</v>
      </c>
      <c r="N66" s="52">
        <v>0.44</v>
      </c>
      <c r="O66" s="323" t="s">
        <v>187</v>
      </c>
      <c r="P66" s="279"/>
      <c r="Q66" s="279"/>
      <c r="R66" s="279"/>
      <c r="S66" s="279"/>
      <c r="T66" s="279"/>
      <c r="U66" s="279"/>
      <c r="V66" s="279"/>
      <c r="W66" s="279"/>
      <c r="X66" s="279"/>
      <c r="Y66" s="279"/>
      <c r="Z66" s="279"/>
      <c r="AA66" s="279"/>
      <c r="AB66" s="279"/>
      <c r="AC66" s="279"/>
      <c r="AD66" s="281"/>
      <c r="AE66" s="279"/>
    </row>
    <row r="67" spans="1:31" ht="13.8" x14ac:dyDescent="0.25">
      <c r="A67" s="543" t="s">
        <v>188</v>
      </c>
      <c r="B67" s="543"/>
      <c r="C67" s="543"/>
      <c r="D67" s="279"/>
      <c r="E67" s="135"/>
      <c r="F67" s="133"/>
      <c r="G67" s="134"/>
      <c r="H67" s="135"/>
      <c r="I67" s="521" t="s">
        <v>160</v>
      </c>
      <c r="J67" s="522"/>
      <c r="K67" s="316">
        <v>0.28000000000000003</v>
      </c>
      <c r="L67" s="58">
        <f>1-K67</f>
        <v>0.72</v>
      </c>
      <c r="M67" s="151">
        <f>1-(1-N67)/L67</f>
        <v>0.26388888888888884</v>
      </c>
      <c r="N67" s="52">
        <v>0.47</v>
      </c>
      <c r="O67" s="323" t="s">
        <v>189</v>
      </c>
      <c r="P67" s="279"/>
      <c r="Q67" s="279"/>
      <c r="R67" s="279"/>
      <c r="S67" s="279"/>
      <c r="T67" s="279"/>
      <c r="U67" s="279"/>
      <c r="V67" s="279"/>
      <c r="W67" s="279"/>
      <c r="X67" s="279"/>
      <c r="Y67" s="279"/>
      <c r="Z67" s="279"/>
      <c r="AA67" s="279"/>
      <c r="AB67" s="279"/>
      <c r="AC67" s="279"/>
      <c r="AD67" s="281"/>
      <c r="AE67" s="279"/>
    </row>
    <row r="68" spans="1:31" ht="14.4" thickBot="1" x14ac:dyDescent="0.3">
      <c r="A68" s="544" t="s">
        <v>190</v>
      </c>
      <c r="B68" s="544"/>
      <c r="C68" s="544"/>
      <c r="D68" s="134"/>
      <c r="E68" s="135"/>
      <c r="F68" s="133"/>
      <c r="G68" s="134"/>
      <c r="H68" s="135"/>
      <c r="I68" s="527" t="s">
        <v>191</v>
      </c>
      <c r="J68" s="528"/>
      <c r="K68" s="319">
        <v>0.3</v>
      </c>
      <c r="L68" s="320">
        <f>1-K68</f>
        <v>0.7</v>
      </c>
      <c r="M68" s="152">
        <f>1-(1-N68)/L68</f>
        <v>0.2857142857142857</v>
      </c>
      <c r="N68" s="325">
        <v>0.5</v>
      </c>
      <c r="O68" s="279"/>
      <c r="P68" s="279"/>
      <c r="Q68" s="279"/>
      <c r="R68" s="279"/>
      <c r="S68" s="279"/>
      <c r="T68" s="279"/>
      <c r="U68" s="279"/>
      <c r="V68" s="279"/>
      <c r="W68" s="279"/>
      <c r="X68" s="279"/>
      <c r="Y68" s="279"/>
      <c r="Z68" s="279"/>
      <c r="AA68" s="279"/>
      <c r="AB68" s="279"/>
      <c r="AC68" s="279"/>
      <c r="AD68" s="281"/>
      <c r="AE68" s="279"/>
    </row>
    <row r="69" spans="1:31" ht="13.8" x14ac:dyDescent="0.25">
      <c r="A69" s="131"/>
      <c r="B69" s="132"/>
      <c r="C69" s="133"/>
      <c r="D69" s="134"/>
      <c r="E69" s="135"/>
      <c r="F69" s="133"/>
      <c r="G69" s="134"/>
      <c r="H69" s="135"/>
      <c r="I69" s="131"/>
      <c r="J69" s="279"/>
      <c r="K69" s="279"/>
      <c r="L69" s="279"/>
      <c r="M69" s="279"/>
      <c r="N69" s="279"/>
      <c r="O69" s="279"/>
      <c r="P69" s="279"/>
      <c r="Q69" s="279"/>
      <c r="R69" s="279"/>
      <c r="S69" s="279"/>
      <c r="T69" s="279"/>
      <c r="U69" s="279"/>
      <c r="V69" s="279"/>
      <c r="W69" s="279"/>
      <c r="X69" s="279"/>
      <c r="Y69" s="279"/>
      <c r="Z69" s="279"/>
      <c r="AA69" s="279"/>
      <c r="AB69" s="279"/>
      <c r="AC69" s="279"/>
      <c r="AD69" s="279"/>
      <c r="AE69" s="281"/>
    </row>
    <row r="70" spans="1:31" ht="13.8" x14ac:dyDescent="0.25">
      <c r="A70" s="25"/>
      <c r="B70" s="25"/>
      <c r="C70" s="25"/>
      <c r="D70" s="25"/>
      <c r="E70" s="25"/>
      <c r="F70" s="25"/>
      <c r="G70" s="25"/>
      <c r="H70" s="25"/>
      <c r="I70" s="131"/>
      <c r="J70" s="279"/>
      <c r="K70" s="279"/>
      <c r="L70" s="279"/>
      <c r="M70" s="279"/>
      <c r="N70" s="279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81"/>
    </row>
    <row r="71" spans="1:31" ht="13.8" x14ac:dyDescent="0.25">
      <c r="A71" s="131"/>
      <c r="B71" s="132"/>
      <c r="C71" s="133"/>
      <c r="D71" s="134"/>
      <c r="E71" s="135"/>
      <c r="F71" s="135"/>
      <c r="G71" s="131"/>
      <c r="H71" s="279"/>
      <c r="I71" s="279"/>
      <c r="J71" s="279"/>
      <c r="K71" s="279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81"/>
    </row>
    <row r="72" spans="1:31" ht="17.399999999999999" x14ac:dyDescent="0.3">
      <c r="A72" s="553" t="s">
        <v>230</v>
      </c>
      <c r="B72" s="553"/>
      <c r="C72" s="553"/>
      <c r="D72" s="553"/>
      <c r="E72" s="553"/>
      <c r="F72" s="553"/>
      <c r="G72" s="553"/>
      <c r="H72" s="553"/>
      <c r="I72" s="553"/>
      <c r="J72" s="553"/>
      <c r="K72" s="553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81"/>
    </row>
    <row r="73" spans="1:31" ht="13.8" x14ac:dyDescent="0.25">
      <c r="A73" s="131"/>
      <c r="B73" s="132"/>
      <c r="C73" s="133"/>
      <c r="D73" s="134"/>
      <c r="E73" s="135"/>
      <c r="F73" s="135"/>
      <c r="G73" s="131"/>
      <c r="H73" s="279"/>
      <c r="I73" s="279"/>
      <c r="J73" s="279"/>
      <c r="K73" s="279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81"/>
    </row>
    <row r="74" spans="1:31" ht="14.4" thickBot="1" x14ac:dyDescent="0.3">
      <c r="A74" s="533" t="s">
        <v>154</v>
      </c>
      <c r="B74" s="533"/>
      <c r="C74" s="533"/>
      <c r="D74" s="533"/>
      <c r="E74" s="533"/>
      <c r="F74" s="135"/>
      <c r="G74" s="533" t="s">
        <v>155</v>
      </c>
      <c r="H74" s="533"/>
      <c r="I74" s="533"/>
      <c r="J74" s="533"/>
      <c r="K74" s="279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81"/>
    </row>
    <row r="75" spans="1:31" ht="13.8" x14ac:dyDescent="0.25">
      <c r="A75" s="529" t="s">
        <v>24</v>
      </c>
      <c r="B75" s="530"/>
      <c r="C75" s="530"/>
      <c r="D75" s="530"/>
      <c r="E75" s="531"/>
      <c r="F75" s="135"/>
      <c r="G75" s="529" t="s">
        <v>24</v>
      </c>
      <c r="H75" s="530"/>
      <c r="I75" s="530"/>
      <c r="J75" s="531"/>
      <c r="K75" s="279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81"/>
    </row>
    <row r="76" spans="1:31" ht="14.4" thickBot="1" x14ac:dyDescent="0.3">
      <c r="A76" s="523" t="s">
        <v>113</v>
      </c>
      <c r="B76" s="524"/>
      <c r="C76" s="64" t="s">
        <v>123</v>
      </c>
      <c r="D76" s="64" t="s">
        <v>50</v>
      </c>
      <c r="E76" s="68" t="s">
        <v>73</v>
      </c>
      <c r="F76" s="134"/>
      <c r="G76" s="523" t="s">
        <v>113</v>
      </c>
      <c r="H76" s="524"/>
      <c r="I76" s="64" t="s">
        <v>50</v>
      </c>
      <c r="J76" s="68" t="s">
        <v>73</v>
      </c>
      <c r="K76" s="279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81"/>
    </row>
    <row r="77" spans="1:31" ht="13.8" x14ac:dyDescent="0.25">
      <c r="A77" s="525" t="s">
        <v>156</v>
      </c>
      <c r="B77" s="526"/>
      <c r="C77" s="153" t="s">
        <v>157</v>
      </c>
      <c r="D77" s="313">
        <v>0.5</v>
      </c>
      <c r="E77" s="158">
        <f>1-D77</f>
        <v>0.5</v>
      </c>
      <c r="F77" s="134"/>
      <c r="G77" s="525" t="s">
        <v>158</v>
      </c>
      <c r="H77" s="526"/>
      <c r="I77" s="313">
        <v>0.1</v>
      </c>
      <c r="J77" s="158">
        <f t="shared" ref="J77:J82" si="26">1-I77</f>
        <v>0.9</v>
      </c>
      <c r="K77" s="279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81"/>
    </row>
    <row r="78" spans="1:31" ht="13.8" x14ac:dyDescent="0.25">
      <c r="A78" s="556" t="s">
        <v>159</v>
      </c>
      <c r="B78" s="557"/>
      <c r="C78" s="326" t="s">
        <v>127</v>
      </c>
      <c r="D78" s="327">
        <v>0.55000000000000004</v>
      </c>
      <c r="E78" s="328">
        <f>1-D78</f>
        <v>0.44999999999999996</v>
      </c>
      <c r="F78" s="134"/>
      <c r="G78" s="556" t="s">
        <v>160</v>
      </c>
      <c r="H78" s="557"/>
      <c r="I78" s="327">
        <v>0.15</v>
      </c>
      <c r="J78" s="328">
        <f t="shared" si="26"/>
        <v>0.85</v>
      </c>
      <c r="K78" s="279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81"/>
    </row>
    <row r="79" spans="1:31" ht="14.4" thickBot="1" x14ac:dyDescent="0.3">
      <c r="A79" s="527" t="s">
        <v>161</v>
      </c>
      <c r="B79" s="528"/>
      <c r="C79" s="154" t="s">
        <v>162</v>
      </c>
      <c r="D79" s="319">
        <v>0.6</v>
      </c>
      <c r="E79" s="329">
        <f>1-D79</f>
        <v>0.4</v>
      </c>
      <c r="F79" s="134"/>
      <c r="G79" s="521" t="s">
        <v>159</v>
      </c>
      <c r="H79" s="522"/>
      <c r="I79" s="316">
        <v>0.2</v>
      </c>
      <c r="J79" s="330">
        <f t="shared" si="26"/>
        <v>0.8</v>
      </c>
      <c r="K79" s="279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81"/>
    </row>
    <row r="80" spans="1:31" ht="13.8" x14ac:dyDescent="0.25">
      <c r="A80" s="145" t="s">
        <v>163</v>
      </c>
      <c r="B80" s="145"/>
      <c r="C80" s="146"/>
      <c r="D80" s="134"/>
      <c r="E80" s="135"/>
      <c r="F80" s="135"/>
      <c r="G80" s="556" t="s">
        <v>164</v>
      </c>
      <c r="H80" s="557"/>
      <c r="I80" s="327">
        <v>0.25</v>
      </c>
      <c r="J80" s="328">
        <f t="shared" si="26"/>
        <v>0.75</v>
      </c>
      <c r="K80" s="279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81"/>
    </row>
    <row r="81" spans="1:31" ht="13.8" x14ac:dyDescent="0.25">
      <c r="A81" s="131"/>
      <c r="B81" s="132"/>
      <c r="C81" s="133"/>
      <c r="D81" s="134"/>
      <c r="E81" s="135"/>
      <c r="F81" s="135"/>
      <c r="G81" s="521" t="s">
        <v>165</v>
      </c>
      <c r="H81" s="522"/>
      <c r="I81" s="316">
        <v>0.3</v>
      </c>
      <c r="J81" s="330">
        <f t="shared" si="26"/>
        <v>0.7</v>
      </c>
      <c r="K81" s="279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81"/>
    </row>
    <row r="82" spans="1:31" ht="14.4" thickBot="1" x14ac:dyDescent="0.3">
      <c r="A82" s="534" t="s">
        <v>166</v>
      </c>
      <c r="B82" s="534"/>
      <c r="C82" s="534"/>
      <c r="D82" s="534"/>
      <c r="E82" s="155"/>
      <c r="F82" s="135"/>
      <c r="G82" s="560" t="s">
        <v>167</v>
      </c>
      <c r="H82" s="561"/>
      <c r="I82" s="331">
        <v>0.35</v>
      </c>
      <c r="J82" s="332">
        <f t="shared" si="26"/>
        <v>0.65</v>
      </c>
      <c r="K82" s="279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81"/>
    </row>
    <row r="83" spans="1:31" ht="13.8" x14ac:dyDescent="0.25">
      <c r="A83" s="529" t="s">
        <v>24</v>
      </c>
      <c r="B83" s="530"/>
      <c r="C83" s="537"/>
      <c r="D83" s="539"/>
      <c r="E83" s="135"/>
      <c r="F83" s="131"/>
      <c r="G83" s="279"/>
      <c r="H83" s="279"/>
      <c r="I83" s="279"/>
      <c r="J83" s="279"/>
      <c r="K83" s="279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81"/>
    </row>
    <row r="84" spans="1:31" ht="14.4" thickBot="1" x14ac:dyDescent="0.3">
      <c r="A84" s="523" t="s">
        <v>113</v>
      </c>
      <c r="B84" s="524"/>
      <c r="C84" s="64" t="s">
        <v>50</v>
      </c>
      <c r="D84" s="68" t="s">
        <v>73</v>
      </c>
      <c r="E84" s="333"/>
      <c r="F84" s="131"/>
      <c r="G84" s="534" t="s">
        <v>169</v>
      </c>
      <c r="H84" s="534"/>
      <c r="I84" s="534"/>
      <c r="J84" s="534"/>
      <c r="K84" s="279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81"/>
    </row>
    <row r="85" spans="1:31" ht="13.8" x14ac:dyDescent="0.25">
      <c r="A85" s="558" t="s">
        <v>168</v>
      </c>
      <c r="B85" s="559"/>
      <c r="C85" s="334">
        <v>0.2</v>
      </c>
      <c r="D85" s="335">
        <f>1-C85</f>
        <v>0.8</v>
      </c>
      <c r="E85" s="333"/>
      <c r="F85" s="131"/>
      <c r="G85" s="535" t="s">
        <v>24</v>
      </c>
      <c r="H85" s="536"/>
      <c r="I85" s="79"/>
      <c r="J85" s="80"/>
      <c r="K85" s="279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81"/>
    </row>
    <row r="86" spans="1:31" ht="14.4" thickBot="1" x14ac:dyDescent="0.3">
      <c r="A86" s="521" t="s">
        <v>105</v>
      </c>
      <c r="B86" s="522"/>
      <c r="C86" s="316">
        <v>0.22</v>
      </c>
      <c r="D86" s="330">
        <f>1-C86</f>
        <v>0.78</v>
      </c>
      <c r="E86" s="333"/>
      <c r="F86" s="131"/>
      <c r="G86" s="566" t="s">
        <v>113</v>
      </c>
      <c r="H86" s="567"/>
      <c r="I86" s="64" t="s">
        <v>50</v>
      </c>
      <c r="J86" s="68" t="s">
        <v>73</v>
      </c>
      <c r="K86" s="279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81"/>
    </row>
    <row r="87" spans="1:31" ht="13.8" x14ac:dyDescent="0.25">
      <c r="A87" s="556" t="s">
        <v>170</v>
      </c>
      <c r="B87" s="557"/>
      <c r="C87" s="327">
        <v>0.25</v>
      </c>
      <c r="D87" s="328">
        <f>1-C87</f>
        <v>0.75</v>
      </c>
      <c r="E87" s="333"/>
      <c r="F87" s="131"/>
      <c r="G87" s="568" t="s">
        <v>172</v>
      </c>
      <c r="H87" s="569"/>
      <c r="I87" s="334">
        <v>0.15</v>
      </c>
      <c r="J87" s="335">
        <f t="shared" ref="J87:J94" si="27">1-I87</f>
        <v>0.85</v>
      </c>
      <c r="K87" s="279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81"/>
    </row>
    <row r="88" spans="1:31" ht="13.8" x14ac:dyDescent="0.25">
      <c r="A88" s="521" t="s">
        <v>171</v>
      </c>
      <c r="B88" s="522"/>
      <c r="C88" s="316">
        <v>0.3</v>
      </c>
      <c r="D88" s="330">
        <f>1-C88</f>
        <v>0.7</v>
      </c>
      <c r="E88" s="333"/>
      <c r="F88" s="131"/>
      <c r="G88" s="564" t="s">
        <v>174</v>
      </c>
      <c r="H88" s="565"/>
      <c r="I88" s="316">
        <v>0.18</v>
      </c>
      <c r="J88" s="330">
        <f t="shared" si="27"/>
        <v>0.82000000000000006</v>
      </c>
      <c r="K88" s="279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81"/>
    </row>
    <row r="89" spans="1:31" ht="14.4" thickBot="1" x14ac:dyDescent="0.3">
      <c r="A89" s="560" t="s">
        <v>173</v>
      </c>
      <c r="B89" s="561"/>
      <c r="C89" s="331">
        <v>0.35</v>
      </c>
      <c r="D89" s="332">
        <f>1-C89</f>
        <v>0.65</v>
      </c>
      <c r="E89" s="333"/>
      <c r="F89" s="131"/>
      <c r="G89" s="562" t="s">
        <v>105</v>
      </c>
      <c r="H89" s="563"/>
      <c r="I89" s="327">
        <v>0.2</v>
      </c>
      <c r="J89" s="328">
        <f t="shared" si="27"/>
        <v>0.8</v>
      </c>
      <c r="K89" s="279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81"/>
    </row>
    <row r="90" spans="1:31" ht="13.8" x14ac:dyDescent="0.25">
      <c r="A90" s="542" t="s">
        <v>175</v>
      </c>
      <c r="B90" s="542"/>
      <c r="C90" s="542"/>
      <c r="D90" s="542"/>
      <c r="E90" s="333"/>
      <c r="F90" s="135"/>
      <c r="G90" s="564" t="s">
        <v>160</v>
      </c>
      <c r="H90" s="565"/>
      <c r="I90" s="316">
        <v>0.25</v>
      </c>
      <c r="J90" s="330">
        <f t="shared" si="27"/>
        <v>0.75</v>
      </c>
      <c r="K90" s="279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81"/>
    </row>
    <row r="91" spans="1:31" ht="13.8" x14ac:dyDescent="0.25">
      <c r="A91" s="131"/>
      <c r="B91" s="132"/>
      <c r="C91" s="133"/>
      <c r="D91" s="134"/>
      <c r="E91" s="333"/>
      <c r="F91" s="135"/>
      <c r="G91" s="562" t="s">
        <v>159</v>
      </c>
      <c r="H91" s="563"/>
      <c r="I91" s="327">
        <v>0.28000000000000003</v>
      </c>
      <c r="J91" s="328">
        <f t="shared" si="27"/>
        <v>0.72</v>
      </c>
      <c r="K91" s="279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81"/>
    </row>
    <row r="92" spans="1:31" ht="14.4" thickBot="1" x14ac:dyDescent="0.3">
      <c r="A92" s="534" t="s">
        <v>176</v>
      </c>
      <c r="B92" s="534"/>
      <c r="C92" s="534"/>
      <c r="D92" s="534"/>
      <c r="E92" s="333"/>
      <c r="F92" s="135"/>
      <c r="G92" s="564" t="s">
        <v>177</v>
      </c>
      <c r="H92" s="565"/>
      <c r="I92" s="316">
        <v>0.3</v>
      </c>
      <c r="J92" s="330">
        <f t="shared" si="27"/>
        <v>0.7</v>
      </c>
      <c r="K92" s="279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81"/>
    </row>
    <row r="93" spans="1:31" ht="13.8" x14ac:dyDescent="0.25">
      <c r="A93" s="529" t="s">
        <v>24</v>
      </c>
      <c r="B93" s="530"/>
      <c r="C93" s="537"/>
      <c r="D93" s="539"/>
      <c r="E93" s="333"/>
      <c r="F93" s="135"/>
      <c r="G93" s="562" t="s">
        <v>178</v>
      </c>
      <c r="H93" s="563"/>
      <c r="I93" s="327">
        <v>0.35</v>
      </c>
      <c r="J93" s="328">
        <f t="shared" si="27"/>
        <v>0.65</v>
      </c>
      <c r="K93" s="279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81"/>
    </row>
    <row r="94" spans="1:31" ht="14.4" thickBot="1" x14ac:dyDescent="0.3">
      <c r="A94" s="523" t="s">
        <v>113</v>
      </c>
      <c r="B94" s="524"/>
      <c r="C94" s="64" t="s">
        <v>50</v>
      </c>
      <c r="D94" s="68" t="s">
        <v>73</v>
      </c>
      <c r="E94" s="333"/>
      <c r="F94" s="135"/>
      <c r="G94" s="156" t="s">
        <v>179</v>
      </c>
      <c r="H94" s="157"/>
      <c r="I94" s="319">
        <v>0.4</v>
      </c>
      <c r="J94" s="329">
        <f t="shared" si="27"/>
        <v>0.6</v>
      </c>
      <c r="K94" s="279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81"/>
    </row>
    <row r="95" spans="1:31" ht="13.8" x14ac:dyDescent="0.25">
      <c r="A95" s="525" t="s">
        <v>168</v>
      </c>
      <c r="B95" s="526"/>
      <c r="C95" s="313">
        <v>0.3</v>
      </c>
      <c r="D95" s="158">
        <f>1-C95</f>
        <v>0.7</v>
      </c>
      <c r="E95" s="333"/>
      <c r="F95" s="135"/>
      <c r="G95" s="25"/>
      <c r="H95" s="25"/>
      <c r="I95" s="25"/>
      <c r="J95" s="25"/>
      <c r="K95" s="279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81"/>
    </row>
    <row r="96" spans="1:31" ht="14.4" thickBot="1" x14ac:dyDescent="0.3">
      <c r="A96" s="556" t="s">
        <v>105</v>
      </c>
      <c r="B96" s="557"/>
      <c r="C96" s="327">
        <v>0.35</v>
      </c>
      <c r="D96" s="328">
        <f>1-C96</f>
        <v>0.65</v>
      </c>
      <c r="E96" s="333"/>
      <c r="F96" s="135"/>
      <c r="G96" s="534" t="s">
        <v>180</v>
      </c>
      <c r="H96" s="534"/>
      <c r="I96" s="534"/>
      <c r="J96" s="534"/>
      <c r="K96" s="279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81"/>
    </row>
    <row r="97" spans="1:31" ht="13.8" x14ac:dyDescent="0.25">
      <c r="A97" s="521" t="s">
        <v>170</v>
      </c>
      <c r="B97" s="522"/>
      <c r="C97" s="316">
        <v>0.4</v>
      </c>
      <c r="D97" s="330">
        <f>1-C97</f>
        <v>0.6</v>
      </c>
      <c r="E97" s="333"/>
      <c r="F97" s="135"/>
      <c r="G97" s="535" t="s">
        <v>24</v>
      </c>
      <c r="H97" s="536"/>
      <c r="I97" s="79"/>
      <c r="J97" s="80"/>
      <c r="K97" s="336" t="s">
        <v>192</v>
      </c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81"/>
    </row>
    <row r="98" spans="1:31" ht="14.4" thickBot="1" x14ac:dyDescent="0.3">
      <c r="A98" s="556" t="s">
        <v>171</v>
      </c>
      <c r="B98" s="557"/>
      <c r="C98" s="327">
        <v>0.45</v>
      </c>
      <c r="D98" s="328">
        <f>1-C98</f>
        <v>0.55000000000000004</v>
      </c>
      <c r="E98" s="333"/>
      <c r="F98" s="135"/>
      <c r="G98" s="566" t="s">
        <v>113</v>
      </c>
      <c r="H98" s="567"/>
      <c r="I98" s="64" t="s">
        <v>50</v>
      </c>
      <c r="J98" s="68" t="s">
        <v>73</v>
      </c>
      <c r="K98" s="159" t="s">
        <v>181</v>
      </c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81"/>
    </row>
    <row r="99" spans="1:31" ht="14.4" thickBot="1" x14ac:dyDescent="0.3">
      <c r="A99" s="541" t="s">
        <v>173</v>
      </c>
      <c r="B99" s="528"/>
      <c r="C99" s="319">
        <v>0.5</v>
      </c>
      <c r="D99" s="329">
        <f>1-C99</f>
        <v>0.5</v>
      </c>
      <c r="E99" s="333"/>
      <c r="F99" s="135"/>
      <c r="G99" s="568" t="s">
        <v>184</v>
      </c>
      <c r="H99" s="569"/>
      <c r="I99" s="334">
        <v>0.18</v>
      </c>
      <c r="J99" s="335">
        <f>1-I99</f>
        <v>0.82000000000000006</v>
      </c>
      <c r="K99" s="159" t="s">
        <v>182</v>
      </c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81"/>
    </row>
    <row r="100" spans="1:31" ht="13.8" x14ac:dyDescent="0.25">
      <c r="A100" s="542" t="s">
        <v>183</v>
      </c>
      <c r="B100" s="542"/>
      <c r="C100" s="542"/>
      <c r="D100" s="542"/>
      <c r="E100" s="333"/>
      <c r="F100" s="135"/>
      <c r="G100" s="564" t="s">
        <v>186</v>
      </c>
      <c r="H100" s="565"/>
      <c r="I100" s="316">
        <v>0.25</v>
      </c>
      <c r="J100" s="330">
        <f>1-I100</f>
        <v>0.75</v>
      </c>
      <c r="K100" s="324" t="s">
        <v>185</v>
      </c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81"/>
    </row>
    <row r="101" spans="1:31" ht="13.8" x14ac:dyDescent="0.25">
      <c r="A101" s="131"/>
      <c r="B101" s="132"/>
      <c r="C101" s="133"/>
      <c r="D101" s="134"/>
      <c r="E101" s="333"/>
      <c r="F101" s="135"/>
      <c r="G101" s="562" t="s">
        <v>160</v>
      </c>
      <c r="H101" s="563"/>
      <c r="I101" s="327">
        <v>0.3</v>
      </c>
      <c r="J101" s="328">
        <f>1-I101</f>
        <v>0.7</v>
      </c>
      <c r="K101" s="324" t="s">
        <v>187</v>
      </c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81"/>
    </row>
    <row r="102" spans="1:31" ht="14.4" thickBot="1" x14ac:dyDescent="0.3">
      <c r="A102" s="543" t="s">
        <v>188</v>
      </c>
      <c r="B102" s="543"/>
      <c r="C102" s="543"/>
      <c r="D102" s="279"/>
      <c r="E102" s="333"/>
      <c r="F102" s="135"/>
      <c r="G102" s="527" t="s">
        <v>191</v>
      </c>
      <c r="H102" s="528"/>
      <c r="I102" s="319">
        <v>0.35</v>
      </c>
      <c r="J102" s="329">
        <f>1-I102</f>
        <v>0.65</v>
      </c>
      <c r="K102" s="324" t="s">
        <v>189</v>
      </c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81"/>
    </row>
    <row r="103" spans="1:31" ht="13.8" x14ac:dyDescent="0.25">
      <c r="A103" s="544" t="s">
        <v>190</v>
      </c>
      <c r="B103" s="544"/>
      <c r="C103" s="544"/>
      <c r="D103" s="574" t="s">
        <v>193</v>
      </c>
      <c r="E103" s="574"/>
      <c r="F103" s="574"/>
      <c r="G103" s="574"/>
      <c r="H103" s="574"/>
      <c r="I103" s="574"/>
      <c r="J103" s="574"/>
      <c r="K103" s="574"/>
      <c r="L103" s="574"/>
      <c r="M103" s="574"/>
      <c r="N103" s="574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81"/>
    </row>
    <row r="104" spans="1:31" ht="13.8" x14ac:dyDescent="0.25">
      <c r="A104" s="333"/>
      <c r="B104" s="333"/>
      <c r="C104" s="333"/>
      <c r="D104" s="574"/>
      <c r="E104" s="574"/>
      <c r="F104" s="574"/>
      <c r="G104" s="574"/>
      <c r="H104" s="574"/>
      <c r="I104" s="574"/>
      <c r="J104" s="574"/>
      <c r="K104" s="574"/>
      <c r="L104" s="574"/>
      <c r="M104" s="574"/>
      <c r="N104" s="574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81"/>
    </row>
    <row r="105" spans="1:31" ht="13.8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81"/>
    </row>
    <row r="106" spans="1:31" ht="13.8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81"/>
    </row>
    <row r="107" spans="1:31" ht="13.8" x14ac:dyDescent="0.25">
      <c r="A107" s="47" t="s">
        <v>102</v>
      </c>
      <c r="B107" s="25"/>
      <c r="C107" s="25"/>
      <c r="D107" s="25"/>
      <c r="E107" s="25"/>
      <c r="F107" s="25"/>
      <c r="G107" s="25"/>
      <c r="H107" s="25"/>
      <c r="I107" s="131"/>
      <c r="J107" s="28" t="s">
        <v>114</v>
      </c>
      <c r="K107" s="28"/>
      <c r="L107" s="28"/>
      <c r="M107" s="28"/>
      <c r="N107" s="28"/>
      <c r="O107" s="28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81"/>
    </row>
    <row r="108" spans="1:31" ht="14.4" thickBot="1" x14ac:dyDescent="0.3">
      <c r="A108" s="337"/>
      <c r="B108" s="337"/>
      <c r="C108" s="337"/>
      <c r="D108" s="25"/>
      <c r="E108" s="25"/>
      <c r="F108" s="25"/>
      <c r="G108" s="25"/>
      <c r="H108" s="25"/>
      <c r="I108" s="131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81"/>
    </row>
    <row r="109" spans="1:31" ht="14.4" thickBot="1" x14ac:dyDescent="0.3">
      <c r="A109" s="25"/>
      <c r="B109" s="25"/>
      <c r="C109" s="25"/>
      <c r="D109" s="25"/>
      <c r="E109" s="25"/>
      <c r="F109" s="25"/>
      <c r="G109" s="25"/>
      <c r="H109" s="25"/>
      <c r="I109" s="25"/>
      <c r="J109" s="570" t="s">
        <v>14</v>
      </c>
      <c r="K109" s="545"/>
      <c r="L109" s="530" t="s">
        <v>15</v>
      </c>
      <c r="M109" s="530"/>
      <c r="N109" s="531"/>
      <c r="O109" s="66" t="s">
        <v>108</v>
      </c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81"/>
    </row>
    <row r="110" spans="1:31" ht="13.8" x14ac:dyDescent="0.25">
      <c r="A110" s="570" t="s">
        <v>24</v>
      </c>
      <c r="B110" s="545"/>
      <c r="C110" s="530" t="s">
        <v>15</v>
      </c>
      <c r="D110" s="530"/>
      <c r="E110" s="531"/>
      <c r="F110" s="66" t="s">
        <v>108</v>
      </c>
      <c r="G110" s="25"/>
      <c r="H110" s="25"/>
      <c r="I110" s="25"/>
      <c r="J110" s="571" t="s">
        <v>113</v>
      </c>
      <c r="K110" s="546"/>
      <c r="L110" s="64" t="s">
        <v>50</v>
      </c>
      <c r="M110" s="64" t="s">
        <v>73</v>
      </c>
      <c r="N110" s="65" t="s">
        <v>85</v>
      </c>
      <c r="O110" s="67" t="s">
        <v>13</v>
      </c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81"/>
    </row>
    <row r="111" spans="1:31" ht="14.4" thickBot="1" x14ac:dyDescent="0.3">
      <c r="A111" s="571" t="s">
        <v>113</v>
      </c>
      <c r="B111" s="546"/>
      <c r="C111" s="64" t="s">
        <v>50</v>
      </c>
      <c r="D111" s="64" t="s">
        <v>73</v>
      </c>
      <c r="E111" s="68" t="s">
        <v>85</v>
      </c>
      <c r="F111" s="67" t="s">
        <v>13</v>
      </c>
      <c r="G111" s="25"/>
      <c r="H111" s="25"/>
      <c r="I111" s="25"/>
      <c r="J111" s="572" t="s">
        <v>109</v>
      </c>
      <c r="K111" s="573"/>
      <c r="L111" s="75">
        <v>0.18</v>
      </c>
      <c r="M111" s="73">
        <f>1-L111</f>
        <v>0.82000000000000006</v>
      </c>
      <c r="N111" s="338">
        <v>0.26800000000000002</v>
      </c>
      <c r="O111" s="339">
        <v>0.4</v>
      </c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81"/>
    </row>
    <row r="112" spans="1:31" ht="13.8" x14ac:dyDescent="0.25">
      <c r="A112" s="525" t="s">
        <v>103</v>
      </c>
      <c r="B112" s="526"/>
      <c r="C112" s="70">
        <v>0</v>
      </c>
      <c r="D112" s="72">
        <f>1-C112</f>
        <v>1</v>
      </c>
      <c r="E112" s="51">
        <v>0.505</v>
      </c>
      <c r="F112" s="315">
        <v>0.505</v>
      </c>
      <c r="G112" s="25"/>
      <c r="H112" s="25"/>
      <c r="I112" s="25"/>
      <c r="J112" s="572" t="s">
        <v>110</v>
      </c>
      <c r="K112" s="573"/>
      <c r="L112" s="75">
        <v>0.3</v>
      </c>
      <c r="M112" s="73">
        <f>1-L112</f>
        <v>0.7</v>
      </c>
      <c r="N112" s="338">
        <v>0.32100000000000001</v>
      </c>
      <c r="O112" s="339">
        <v>0.52500000000000002</v>
      </c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81"/>
    </row>
    <row r="113" spans="1:31" ht="13.8" x14ac:dyDescent="0.25">
      <c r="A113" s="521" t="s">
        <v>104</v>
      </c>
      <c r="B113" s="522"/>
      <c r="C113" s="69">
        <v>0.2</v>
      </c>
      <c r="D113" s="73">
        <f>1-C113</f>
        <v>0.8</v>
      </c>
      <c r="E113" s="55">
        <v>0.38100000000000001</v>
      </c>
      <c r="F113" s="318">
        <v>0.505</v>
      </c>
      <c r="G113" s="25"/>
      <c r="H113" s="25"/>
      <c r="I113" s="25"/>
      <c r="J113" s="572" t="s">
        <v>111</v>
      </c>
      <c r="K113" s="573"/>
      <c r="L113" s="75">
        <v>0.35</v>
      </c>
      <c r="M113" s="73">
        <f>1-L113</f>
        <v>0.65</v>
      </c>
      <c r="N113" s="338">
        <v>0.30599999999999999</v>
      </c>
      <c r="O113" s="339">
        <v>0.54900000000000004</v>
      </c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81"/>
    </row>
    <row r="114" spans="1:31" ht="14.4" thickBot="1" x14ac:dyDescent="0.3">
      <c r="A114" s="521" t="s">
        <v>105</v>
      </c>
      <c r="B114" s="522"/>
      <c r="C114" s="69">
        <v>0.33</v>
      </c>
      <c r="D114" s="73">
        <f>1-C114</f>
        <v>0.66999999999999993</v>
      </c>
      <c r="E114" s="55">
        <v>0.26100000000000001</v>
      </c>
      <c r="F114" s="318">
        <v>0.505</v>
      </c>
      <c r="G114" s="25"/>
      <c r="H114" s="25"/>
      <c r="I114" s="25"/>
      <c r="J114" s="575" t="s">
        <v>112</v>
      </c>
      <c r="K114" s="576"/>
      <c r="L114" s="76">
        <v>0.4</v>
      </c>
      <c r="M114" s="74">
        <f>1-L114</f>
        <v>0.6</v>
      </c>
      <c r="N114" s="56">
        <v>0.28499999999999998</v>
      </c>
      <c r="O114" s="340">
        <v>0.57099999999999995</v>
      </c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81"/>
    </row>
    <row r="115" spans="1:31" ht="13.8" x14ac:dyDescent="0.25">
      <c r="A115" s="521" t="s">
        <v>106</v>
      </c>
      <c r="B115" s="522"/>
      <c r="C115" s="69">
        <v>0.36</v>
      </c>
      <c r="D115" s="73">
        <f>1-C115</f>
        <v>0.64</v>
      </c>
      <c r="E115" s="55">
        <v>0.22700000000000001</v>
      </c>
      <c r="F115" s="318">
        <v>0.505</v>
      </c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81"/>
    </row>
    <row r="116" spans="1:31" ht="14.4" thickBot="1" x14ac:dyDescent="0.3">
      <c r="A116" s="527" t="s">
        <v>107</v>
      </c>
      <c r="B116" s="528"/>
      <c r="C116" s="71">
        <v>0.4</v>
      </c>
      <c r="D116" s="74">
        <f>1-C116</f>
        <v>0.6</v>
      </c>
      <c r="E116" s="341">
        <v>0.17499999999999999</v>
      </c>
      <c r="F116" s="322">
        <v>0.505</v>
      </c>
      <c r="G116" s="25"/>
      <c r="H116" s="25"/>
      <c r="I116" s="25"/>
      <c r="J116" s="28" t="s">
        <v>115</v>
      </c>
      <c r="K116" s="28"/>
      <c r="L116" s="28"/>
      <c r="M116" s="28"/>
      <c r="N116" s="28"/>
      <c r="O116" s="28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81"/>
    </row>
    <row r="117" spans="1:31" ht="14.4" thickBot="1" x14ac:dyDescent="0.3">
      <c r="A117" s="62"/>
      <c r="B117" s="63"/>
      <c r="C117" s="61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81"/>
    </row>
    <row r="118" spans="1:31" ht="13.8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570" t="s">
        <v>14</v>
      </c>
      <c r="K118" s="545"/>
      <c r="L118" s="530" t="s">
        <v>15</v>
      </c>
      <c r="M118" s="530"/>
      <c r="N118" s="531"/>
      <c r="O118" s="66" t="s">
        <v>108</v>
      </c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81"/>
    </row>
    <row r="119" spans="1:31" ht="13.8" x14ac:dyDescent="0.25">
      <c r="A119" s="28" t="s">
        <v>124</v>
      </c>
      <c r="B119" s="28"/>
      <c r="C119" s="28"/>
      <c r="D119" s="28"/>
      <c r="E119" s="28"/>
      <c r="F119" s="28"/>
      <c r="G119" s="25"/>
      <c r="H119" s="25"/>
      <c r="I119" s="25"/>
      <c r="J119" s="571" t="s">
        <v>113</v>
      </c>
      <c r="K119" s="546"/>
      <c r="L119" s="64" t="s">
        <v>50</v>
      </c>
      <c r="M119" s="64" t="s">
        <v>73</v>
      </c>
      <c r="N119" s="65" t="s">
        <v>85</v>
      </c>
      <c r="O119" s="67" t="s">
        <v>13</v>
      </c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81"/>
    </row>
    <row r="120" spans="1:31" ht="14.4" thickBot="1" x14ac:dyDescent="0.3">
      <c r="A120" s="25"/>
      <c r="B120" s="25"/>
      <c r="C120" s="25"/>
      <c r="D120" s="25"/>
      <c r="E120" s="25"/>
      <c r="F120" s="25"/>
      <c r="G120" s="25"/>
      <c r="H120" s="25"/>
      <c r="I120" s="25"/>
      <c r="J120" s="572" t="s">
        <v>116</v>
      </c>
      <c r="K120" s="573"/>
      <c r="L120" s="75">
        <v>0.1</v>
      </c>
      <c r="M120" s="73">
        <f>1-L120</f>
        <v>0.9</v>
      </c>
      <c r="N120" s="338">
        <v>0.25600000000000001</v>
      </c>
      <c r="O120" s="339">
        <v>0.33</v>
      </c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81"/>
    </row>
    <row r="121" spans="1:31" ht="14.4" thickBot="1" x14ac:dyDescent="0.3">
      <c r="A121" s="570"/>
      <c r="B121" s="545"/>
      <c r="C121" s="530" t="s">
        <v>15</v>
      </c>
      <c r="D121" s="530"/>
      <c r="E121" s="531"/>
      <c r="F121" s="66" t="s">
        <v>108</v>
      </c>
      <c r="G121" s="25"/>
      <c r="H121" s="25"/>
      <c r="I121" s="25"/>
      <c r="J121" s="575" t="s">
        <v>117</v>
      </c>
      <c r="K121" s="576"/>
      <c r="L121" s="76">
        <v>0.15</v>
      </c>
      <c r="M121" s="74">
        <f>1-L121</f>
        <v>0.85</v>
      </c>
      <c r="N121" s="56">
        <v>0.21199999999999999</v>
      </c>
      <c r="O121" s="340">
        <v>0.33</v>
      </c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81"/>
    </row>
    <row r="122" spans="1:31" ht="13.8" x14ac:dyDescent="0.25">
      <c r="A122" s="571" t="s">
        <v>123</v>
      </c>
      <c r="B122" s="546"/>
      <c r="C122" s="64" t="s">
        <v>50</v>
      </c>
      <c r="D122" s="64" t="s">
        <v>73</v>
      </c>
      <c r="E122" s="65" t="s">
        <v>85</v>
      </c>
      <c r="F122" s="67" t="s">
        <v>13</v>
      </c>
      <c r="G122" s="25"/>
      <c r="H122" s="25"/>
      <c r="I122" s="25"/>
      <c r="J122" s="25" t="s">
        <v>118</v>
      </c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81"/>
    </row>
    <row r="123" spans="1:31" ht="14.4" thickBot="1" x14ac:dyDescent="0.3">
      <c r="A123" s="575" t="s">
        <v>125</v>
      </c>
      <c r="B123" s="576"/>
      <c r="C123" s="76">
        <v>0.5</v>
      </c>
      <c r="D123" s="74">
        <f>1-C123</f>
        <v>0.5</v>
      </c>
      <c r="E123" s="56">
        <v>0.3</v>
      </c>
      <c r="F123" s="340">
        <v>0.65</v>
      </c>
      <c r="G123" s="25"/>
      <c r="H123" s="25"/>
      <c r="I123" s="25"/>
      <c r="J123" s="25" t="s">
        <v>119</v>
      </c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81"/>
    </row>
    <row r="124" spans="1:31" ht="13.8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81"/>
    </row>
    <row r="125" spans="1:31" ht="13.8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8" t="s">
        <v>120</v>
      </c>
      <c r="K125" s="28"/>
      <c r="L125" s="28"/>
      <c r="M125" s="28"/>
      <c r="N125" s="28"/>
      <c r="O125" s="28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81"/>
    </row>
    <row r="126" spans="1:31" ht="14.4" thickBot="1" x14ac:dyDescent="0.3"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81"/>
    </row>
    <row r="127" spans="1:31" ht="13.8" x14ac:dyDescent="0.25">
      <c r="F127" s="25"/>
      <c r="G127" s="25"/>
      <c r="H127" s="25"/>
      <c r="I127" s="25"/>
      <c r="J127" s="570"/>
      <c r="K127" s="545"/>
      <c r="L127" s="530" t="s">
        <v>15</v>
      </c>
      <c r="M127" s="530"/>
      <c r="N127" s="531"/>
      <c r="O127" s="66" t="s">
        <v>108</v>
      </c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81"/>
    </row>
    <row r="128" spans="1:31" ht="13.8" x14ac:dyDescent="0.25">
      <c r="F128" s="25"/>
      <c r="G128" s="25"/>
      <c r="H128" s="25"/>
      <c r="I128" s="25"/>
      <c r="J128" s="571" t="s">
        <v>123</v>
      </c>
      <c r="K128" s="546"/>
      <c r="L128" s="64" t="s">
        <v>50</v>
      </c>
      <c r="M128" s="64" t="s">
        <v>73</v>
      </c>
      <c r="N128" s="65" t="s">
        <v>85</v>
      </c>
      <c r="O128" s="67" t="s">
        <v>13</v>
      </c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81"/>
    </row>
    <row r="129" spans="6:31" ht="13.8" x14ac:dyDescent="0.25">
      <c r="F129" s="25"/>
      <c r="G129" s="25"/>
      <c r="H129" s="25"/>
      <c r="I129" s="25"/>
      <c r="J129" s="572" t="s">
        <v>121</v>
      </c>
      <c r="K129" s="573"/>
      <c r="L129" s="75">
        <v>0.3</v>
      </c>
      <c r="M129" s="73">
        <f>1-L129</f>
        <v>0.7</v>
      </c>
      <c r="N129" s="338">
        <v>0.28599999999999998</v>
      </c>
      <c r="O129" s="339">
        <v>0.4</v>
      </c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81"/>
    </row>
    <row r="130" spans="6:31" ht="14.4" thickBot="1" x14ac:dyDescent="0.3">
      <c r="F130" s="25"/>
      <c r="G130" s="25"/>
      <c r="H130" s="25"/>
      <c r="I130" s="25"/>
      <c r="J130" s="575" t="s">
        <v>122</v>
      </c>
      <c r="K130" s="576"/>
      <c r="L130" s="76">
        <v>0.2</v>
      </c>
      <c r="M130" s="74">
        <f>1-L130</f>
        <v>0.8</v>
      </c>
      <c r="N130" s="56">
        <v>0.27500000000000002</v>
      </c>
      <c r="O130" s="340">
        <v>0.5</v>
      </c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81"/>
    </row>
    <row r="131" spans="6:31" ht="13.8" x14ac:dyDescent="0.25"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81"/>
    </row>
    <row r="132" spans="6:31" ht="13.8" x14ac:dyDescent="0.25">
      <c r="F132" s="25"/>
      <c r="G132" s="25"/>
      <c r="H132" s="25"/>
      <c r="I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81"/>
    </row>
    <row r="133" spans="6:31" ht="13.8" x14ac:dyDescent="0.25">
      <c r="F133" s="25"/>
      <c r="G133" s="25"/>
      <c r="H133" s="25"/>
      <c r="I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81"/>
    </row>
    <row r="134" spans="6:31" ht="13.8" x14ac:dyDescent="0.25">
      <c r="F134" s="25"/>
      <c r="G134" s="25"/>
      <c r="H134" s="25"/>
      <c r="I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81"/>
    </row>
    <row r="135" spans="6:31" ht="13.8" x14ac:dyDescent="0.25">
      <c r="F135" s="25"/>
      <c r="G135" s="25"/>
      <c r="H135" s="25"/>
      <c r="I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81"/>
    </row>
    <row r="136" spans="6:31" ht="13.8" x14ac:dyDescent="0.25">
      <c r="F136" s="25"/>
      <c r="G136" s="25"/>
      <c r="H136" s="25"/>
      <c r="I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81"/>
    </row>
    <row r="137" spans="6:31" ht="13.8" x14ac:dyDescent="0.25"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81"/>
    </row>
    <row r="138" spans="6:31" ht="13.8" x14ac:dyDescent="0.25"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81"/>
    </row>
    <row r="139" spans="6:31" ht="13.8" x14ac:dyDescent="0.25"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81"/>
    </row>
  </sheetData>
  <mergeCells count="160">
    <mergeCell ref="A122:B122"/>
    <mergeCell ref="A123:B123"/>
    <mergeCell ref="J130:K130"/>
    <mergeCell ref="A121:B121"/>
    <mergeCell ref="J121:K121"/>
    <mergeCell ref="J127:K127"/>
    <mergeCell ref="L127:N127"/>
    <mergeCell ref="J128:K128"/>
    <mergeCell ref="J129:K129"/>
    <mergeCell ref="A115:B115"/>
    <mergeCell ref="A116:B116"/>
    <mergeCell ref="J118:K118"/>
    <mergeCell ref="L118:N118"/>
    <mergeCell ref="J119:K119"/>
    <mergeCell ref="J120:K120"/>
    <mergeCell ref="C121:E121"/>
    <mergeCell ref="A112:B112"/>
    <mergeCell ref="J112:K112"/>
    <mergeCell ref="A113:B113"/>
    <mergeCell ref="J113:K113"/>
    <mergeCell ref="A114:B114"/>
    <mergeCell ref="J114:K114"/>
    <mergeCell ref="J109:K109"/>
    <mergeCell ref="L109:N109"/>
    <mergeCell ref="A110:B110"/>
    <mergeCell ref="C110:E110"/>
    <mergeCell ref="J110:K110"/>
    <mergeCell ref="A111:B111"/>
    <mergeCell ref="J111:K111"/>
    <mergeCell ref="A100:D100"/>
    <mergeCell ref="G100:H100"/>
    <mergeCell ref="G101:H101"/>
    <mergeCell ref="A102:C102"/>
    <mergeCell ref="G102:H102"/>
    <mergeCell ref="A103:C103"/>
    <mergeCell ref="D103:N104"/>
    <mergeCell ref="A97:B97"/>
    <mergeCell ref="G97:H97"/>
    <mergeCell ref="A98:B98"/>
    <mergeCell ref="G98:H98"/>
    <mergeCell ref="A99:B99"/>
    <mergeCell ref="G99:H99"/>
    <mergeCell ref="A93:B93"/>
    <mergeCell ref="C93:D93"/>
    <mergeCell ref="G93:H93"/>
    <mergeCell ref="A94:B94"/>
    <mergeCell ref="A95:B95"/>
    <mergeCell ref="A96:B96"/>
    <mergeCell ref="G96:J96"/>
    <mergeCell ref="A89:B89"/>
    <mergeCell ref="G89:H89"/>
    <mergeCell ref="A90:D90"/>
    <mergeCell ref="G90:H90"/>
    <mergeCell ref="G91:H91"/>
    <mergeCell ref="A92:D92"/>
    <mergeCell ref="G92:H92"/>
    <mergeCell ref="A86:B86"/>
    <mergeCell ref="G86:H86"/>
    <mergeCell ref="A87:B87"/>
    <mergeCell ref="G87:H87"/>
    <mergeCell ref="A88:B88"/>
    <mergeCell ref="G88:H88"/>
    <mergeCell ref="A83:B83"/>
    <mergeCell ref="C83:D83"/>
    <mergeCell ref="A84:B84"/>
    <mergeCell ref="G84:J84"/>
    <mergeCell ref="A85:B85"/>
    <mergeCell ref="G85:H85"/>
    <mergeCell ref="A79:B79"/>
    <mergeCell ref="G79:H79"/>
    <mergeCell ref="G80:H80"/>
    <mergeCell ref="G81:H81"/>
    <mergeCell ref="A82:D82"/>
    <mergeCell ref="G82:H82"/>
    <mergeCell ref="A76:B76"/>
    <mergeCell ref="G76:H76"/>
    <mergeCell ref="A77:B77"/>
    <mergeCell ref="G77:H77"/>
    <mergeCell ref="A78:B78"/>
    <mergeCell ref="G78:H78"/>
    <mergeCell ref="A72:K72"/>
    <mergeCell ref="A74:E74"/>
    <mergeCell ref="G74:J74"/>
    <mergeCell ref="A75:B75"/>
    <mergeCell ref="C75:E75"/>
    <mergeCell ref="G75:H75"/>
    <mergeCell ref="I75:J75"/>
    <mergeCell ref="A65:D65"/>
    <mergeCell ref="I65:J65"/>
    <mergeCell ref="I66:J66"/>
    <mergeCell ref="A67:C67"/>
    <mergeCell ref="I67:J67"/>
    <mergeCell ref="A68:C68"/>
    <mergeCell ref="I68:J68"/>
    <mergeCell ref="U62:Z62"/>
    <mergeCell ref="A63:B63"/>
    <mergeCell ref="I63:J63"/>
    <mergeCell ref="K63:M63"/>
    <mergeCell ref="A64:B64"/>
    <mergeCell ref="I64:J64"/>
    <mergeCell ref="A59:B59"/>
    <mergeCell ref="I59:J59"/>
    <mergeCell ref="A60:B60"/>
    <mergeCell ref="I60:J60"/>
    <mergeCell ref="A61:B61"/>
    <mergeCell ref="A62:B62"/>
    <mergeCell ref="I62:N62"/>
    <mergeCell ref="A55:D55"/>
    <mergeCell ref="I55:J55"/>
    <mergeCell ref="I56:J56"/>
    <mergeCell ref="A57:F57"/>
    <mergeCell ref="I57:J57"/>
    <mergeCell ref="A58:B58"/>
    <mergeCell ref="C58:E58"/>
    <mergeCell ref="I58:J58"/>
    <mergeCell ref="A52:B52"/>
    <mergeCell ref="I52:J52"/>
    <mergeCell ref="A53:B53"/>
    <mergeCell ref="I53:J53"/>
    <mergeCell ref="A54:B54"/>
    <mergeCell ref="I54:J54"/>
    <mergeCell ref="A48:B48"/>
    <mergeCell ref="C48:E48"/>
    <mergeCell ref="A49:B49"/>
    <mergeCell ref="A50:B50"/>
    <mergeCell ref="I50:N50"/>
    <mergeCell ref="A51:B51"/>
    <mergeCell ref="I51:J51"/>
    <mergeCell ref="K51:M51"/>
    <mergeCell ref="A44:B44"/>
    <mergeCell ref="I44:J44"/>
    <mergeCell ref="I45:J45"/>
    <mergeCell ref="I46:J46"/>
    <mergeCell ref="A47:F47"/>
    <mergeCell ref="I47:J47"/>
    <mergeCell ref="A41:B41"/>
    <mergeCell ref="I41:J41"/>
    <mergeCell ref="A42:B42"/>
    <mergeCell ref="I42:J42"/>
    <mergeCell ref="A43:B43"/>
    <mergeCell ref="I43:J43"/>
    <mergeCell ref="A40:B40"/>
    <mergeCell ref="C40:E40"/>
    <mergeCell ref="I40:J40"/>
    <mergeCell ref="K40:M40"/>
    <mergeCell ref="O23:AE24"/>
    <mergeCell ref="O25:AE26"/>
    <mergeCell ref="O27:AE29"/>
    <mergeCell ref="O30:AE32"/>
    <mergeCell ref="O33:AE34"/>
    <mergeCell ref="O35:AE36"/>
    <mergeCell ref="J2:L2"/>
    <mergeCell ref="J3:L3"/>
    <mergeCell ref="A20:B20"/>
    <mergeCell ref="C20:E20"/>
    <mergeCell ref="F20:H20"/>
    <mergeCell ref="O21:AE22"/>
    <mergeCell ref="A37:O37"/>
    <mergeCell ref="A39:F39"/>
    <mergeCell ref="I39:N39"/>
  </mergeCells>
  <pageMargins left="0.37" right="0.37" top="0.23" bottom="0.18" header="0.22" footer="0.2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A1:Y128"/>
  <sheetViews>
    <sheetView showGridLines="0" showZeros="0" workbookViewId="0">
      <selection activeCell="F2" sqref="F2"/>
    </sheetView>
  </sheetViews>
  <sheetFormatPr defaultColWidth="9.109375" defaultRowHeight="13.2" x14ac:dyDescent="0.25"/>
  <cols>
    <col min="1" max="1" width="6" customWidth="1"/>
    <col min="2" max="2" width="20.109375" customWidth="1"/>
    <col min="3" max="3" width="24.88671875" customWidth="1"/>
    <col min="4" max="4" width="4.6640625" customWidth="1"/>
    <col min="5" max="6" width="10.88671875" customWidth="1"/>
    <col min="7" max="7" width="11" customWidth="1"/>
    <col min="8" max="10" width="10.109375" customWidth="1"/>
    <col min="11" max="12" width="9.109375" customWidth="1"/>
    <col min="13" max="13" width="9.33203125" customWidth="1"/>
    <col min="14" max="14" width="10.33203125" customWidth="1"/>
    <col min="15" max="21" width="9.109375" customWidth="1"/>
  </cols>
  <sheetData>
    <row r="1" spans="1:14" ht="35.25" customHeight="1" x14ac:dyDescent="0.25">
      <c r="A1" s="515" t="s">
        <v>31</v>
      </c>
      <c r="B1" s="515"/>
      <c r="C1" s="515"/>
      <c r="D1" s="515"/>
      <c r="E1" s="515"/>
      <c r="F1" s="515"/>
      <c r="G1" s="515"/>
      <c r="H1" s="515"/>
      <c r="I1" s="430" t="s">
        <v>99</v>
      </c>
      <c r="J1" s="431"/>
      <c r="K1" s="431"/>
      <c r="L1" s="431"/>
      <c r="M1" s="431"/>
    </row>
    <row r="2" spans="1:14" ht="18" x14ac:dyDescent="0.35">
      <c r="A2" s="351" t="s">
        <v>32</v>
      </c>
      <c r="B2" s="5"/>
      <c r="E2" s="3" t="s">
        <v>0</v>
      </c>
      <c r="F2" s="16" t="s">
        <v>243</v>
      </c>
      <c r="I2" s="431"/>
      <c r="J2" s="431"/>
      <c r="K2" s="431"/>
      <c r="L2" s="431"/>
      <c r="M2" s="431"/>
    </row>
    <row r="3" spans="1:14" x14ac:dyDescent="0.25">
      <c r="A3" s="358"/>
      <c r="B3" s="359"/>
      <c r="C3" s="358" t="s">
        <v>1</v>
      </c>
      <c r="D3" s="358"/>
      <c r="E3" s="360" t="s">
        <v>2</v>
      </c>
      <c r="F3" s="361">
        <v>43831</v>
      </c>
      <c r="G3" s="358"/>
      <c r="H3" s="358"/>
      <c r="I3" s="431"/>
      <c r="J3" s="431"/>
      <c r="K3" s="431"/>
      <c r="L3" s="431"/>
      <c r="M3" s="431"/>
    </row>
    <row r="4" spans="1:14" ht="16.2" x14ac:dyDescent="0.35">
      <c r="A4" s="362" t="s">
        <v>8</v>
      </c>
      <c r="B4" s="352" t="s">
        <v>219</v>
      </c>
      <c r="C4" s="352"/>
      <c r="D4" s="363"/>
      <c r="E4" s="360" t="s">
        <v>9</v>
      </c>
      <c r="F4" s="77">
        <f>F3+30</f>
        <v>43861</v>
      </c>
      <c r="G4" s="358"/>
      <c r="H4" s="358"/>
      <c r="I4" s="358"/>
      <c r="L4" s="358"/>
    </row>
    <row r="5" spans="1:14" ht="16.2" x14ac:dyDescent="0.35">
      <c r="A5" s="358"/>
      <c r="B5" s="577"/>
      <c r="C5" s="577"/>
      <c r="D5" s="358"/>
      <c r="E5" s="358"/>
      <c r="F5" s="579"/>
      <c r="G5" s="579"/>
      <c r="H5" s="358"/>
      <c r="I5" s="358"/>
      <c r="L5" s="358"/>
    </row>
    <row r="6" spans="1:14" ht="15.75" customHeight="1" x14ac:dyDescent="0.25">
      <c r="A6" s="358"/>
      <c r="B6" s="577"/>
      <c r="C6" s="577"/>
      <c r="D6" s="364"/>
      <c r="E6" s="362" t="s">
        <v>4</v>
      </c>
      <c r="F6" s="577"/>
      <c r="G6" s="577"/>
      <c r="H6" s="358"/>
      <c r="I6" s="358"/>
      <c r="L6" s="358"/>
    </row>
    <row r="7" spans="1:14" x14ac:dyDescent="0.25">
      <c r="A7" s="362" t="s">
        <v>3</v>
      </c>
      <c r="B7" s="577"/>
      <c r="C7" s="577"/>
      <c r="D7" s="364"/>
      <c r="E7" s="362" t="s">
        <v>27</v>
      </c>
      <c r="F7" s="577"/>
      <c r="G7" s="577"/>
      <c r="H7" s="358"/>
      <c r="I7" s="358"/>
      <c r="L7" s="358"/>
    </row>
    <row r="8" spans="1:14" ht="5.25" customHeight="1" x14ac:dyDescent="0.25">
      <c r="A8" s="358"/>
      <c r="B8" s="13"/>
      <c r="C8" s="13"/>
      <c r="D8" s="364"/>
      <c r="E8" s="358"/>
      <c r="F8" s="509"/>
      <c r="G8" s="577"/>
      <c r="H8" s="358"/>
      <c r="I8" s="358"/>
      <c r="L8" s="358"/>
    </row>
    <row r="9" spans="1:14" ht="13.8" x14ac:dyDescent="0.25">
      <c r="A9" s="580" t="s">
        <v>5</v>
      </c>
      <c r="B9" s="580"/>
      <c r="C9" s="580"/>
      <c r="D9" s="580"/>
      <c r="E9" s="580"/>
      <c r="F9" s="580"/>
      <c r="G9" s="580"/>
      <c r="H9" s="580"/>
      <c r="I9" s="413"/>
      <c r="L9" s="413"/>
    </row>
    <row r="10" spans="1:14" ht="33" customHeight="1" x14ac:dyDescent="0.25">
      <c r="A10" s="580"/>
      <c r="B10" s="580"/>
      <c r="C10" s="580"/>
      <c r="D10" s="580"/>
      <c r="E10" s="580"/>
      <c r="F10" s="580"/>
      <c r="G10" s="580"/>
      <c r="H10" s="580"/>
      <c r="I10" s="413"/>
      <c r="L10" s="413"/>
    </row>
    <row r="11" spans="1:14" ht="17.25" customHeight="1" x14ac:dyDescent="0.25">
      <c r="A11" s="360" t="s">
        <v>28</v>
      </c>
      <c r="B11" s="365" t="s">
        <v>128</v>
      </c>
      <c r="C11" s="366"/>
      <c r="D11" s="366"/>
      <c r="E11" s="360" t="s">
        <v>29</v>
      </c>
      <c r="F11" s="358" t="s">
        <v>17</v>
      </c>
      <c r="G11" s="358"/>
      <c r="H11" s="358"/>
      <c r="I11" s="358"/>
      <c r="L11" s="358"/>
    </row>
    <row r="12" spans="1:14" ht="25.5" customHeight="1" x14ac:dyDescent="0.25">
      <c r="A12" s="578" t="s">
        <v>197</v>
      </c>
      <c r="B12" s="578"/>
      <c r="C12" s="578"/>
      <c r="D12" s="578"/>
      <c r="E12" s="578"/>
      <c r="F12" s="578"/>
      <c r="G12" s="578"/>
      <c r="H12" s="578"/>
      <c r="I12" s="412"/>
      <c r="L12" s="412"/>
    </row>
    <row r="13" spans="1:14" ht="6" customHeight="1" x14ac:dyDescent="0.25">
      <c r="A13" s="367" t="s">
        <v>1</v>
      </c>
      <c r="B13" s="367"/>
      <c r="C13" s="367"/>
      <c r="D13" s="368"/>
      <c r="E13" s="367"/>
      <c r="F13" s="367"/>
      <c r="G13" s="367"/>
      <c r="H13" s="367"/>
      <c r="I13" s="367"/>
      <c r="L13" s="367"/>
    </row>
    <row r="14" spans="1:14" x14ac:dyDescent="0.25">
      <c r="A14" s="7" t="s">
        <v>43</v>
      </c>
      <c r="B14" s="7"/>
      <c r="C14" s="7"/>
      <c r="D14" s="350"/>
      <c r="G14" s="7"/>
      <c r="H14" s="7"/>
      <c r="I14" s="7"/>
      <c r="L14" s="7"/>
    </row>
    <row r="15" spans="1:14" ht="16.5" customHeight="1" x14ac:dyDescent="0.25">
      <c r="A15" s="367"/>
      <c r="B15" s="367"/>
      <c r="C15" s="367"/>
      <c r="D15" s="368"/>
      <c r="E15" s="367"/>
      <c r="F15" s="367"/>
      <c r="G15" s="367"/>
      <c r="H15" s="367"/>
      <c r="I15" s="367"/>
      <c r="L15" s="367"/>
    </row>
    <row r="16" spans="1:14" ht="30" customHeight="1" x14ac:dyDescent="0.25">
      <c r="A16" s="367"/>
      <c r="B16" s="367"/>
      <c r="C16" s="367"/>
      <c r="D16" s="516" t="s">
        <v>232</v>
      </c>
      <c r="E16" s="516"/>
      <c r="F16" s="516"/>
      <c r="G16" s="367"/>
      <c r="H16" s="367"/>
      <c r="I16" s="367"/>
      <c r="L16" s="367"/>
      <c r="N16" s="11"/>
    </row>
    <row r="17" spans="1:12" x14ac:dyDescent="0.25">
      <c r="A17" s="367" t="s">
        <v>240</v>
      </c>
      <c r="B17" s="367"/>
      <c r="C17" s="367"/>
      <c r="D17" s="480" t="s">
        <v>232</v>
      </c>
      <c r="E17" s="480"/>
      <c r="F17" s="480"/>
      <c r="G17" s="367"/>
      <c r="H17" s="367"/>
      <c r="I17" s="367"/>
      <c r="L17" s="367"/>
    </row>
    <row r="18" spans="1:12" x14ac:dyDescent="0.25">
      <c r="A18" s="367" t="s">
        <v>231</v>
      </c>
      <c r="B18" s="367"/>
      <c r="C18" s="367"/>
      <c r="D18" s="480" t="s">
        <v>195</v>
      </c>
      <c r="E18" s="480"/>
      <c r="F18" s="480"/>
      <c r="G18" s="367"/>
      <c r="H18" s="367"/>
      <c r="I18" s="367"/>
      <c r="L18" s="367"/>
    </row>
    <row r="19" spans="1:12" x14ac:dyDescent="0.25">
      <c r="A19" s="369" t="s">
        <v>44</v>
      </c>
      <c r="B19" s="479" t="s">
        <v>241</v>
      </c>
      <c r="C19" s="485"/>
      <c r="D19" s="481" t="s">
        <v>233</v>
      </c>
      <c r="E19" s="481"/>
      <c r="F19" s="480"/>
      <c r="G19" s="358"/>
      <c r="H19" s="358"/>
      <c r="I19" s="358"/>
      <c r="L19" s="358"/>
    </row>
    <row r="20" spans="1:12" x14ac:dyDescent="0.25">
      <c r="A20" s="369" t="s">
        <v>45</v>
      </c>
      <c r="B20" s="370" t="s">
        <v>242</v>
      </c>
      <c r="C20" s="367"/>
      <c r="D20" s="482" t="s">
        <v>234</v>
      </c>
      <c r="E20" s="480"/>
      <c r="F20" s="480"/>
      <c r="G20" s="367"/>
      <c r="H20" s="367"/>
      <c r="I20" s="367"/>
      <c r="L20" s="367"/>
    </row>
    <row r="21" spans="1:12" ht="9" customHeight="1" x14ac:dyDescent="0.25">
      <c r="A21" s="7"/>
      <c r="B21" s="343"/>
      <c r="C21" s="10"/>
      <c r="D21" s="7"/>
      <c r="E21" s="349"/>
      <c r="F21" s="349"/>
      <c r="G21" s="349"/>
      <c r="H21" s="349"/>
      <c r="I21" s="349"/>
      <c r="L21" s="349"/>
    </row>
    <row r="22" spans="1:12" ht="24" customHeight="1" x14ac:dyDescent="0.25">
      <c r="A22" s="424" t="s">
        <v>35</v>
      </c>
      <c r="B22" s="507" t="str">
        <f>"Please place your purchase order in writing and reference this proposal number "&amp;$F$2&amp;" when placing your order. This proposal supersedes all others and is valid for thirty days."</f>
        <v>Please place your purchase order in writing and reference this proposal number ER200101 when placing your order. This proposal supersedes all others and is valid for thirty days.</v>
      </c>
      <c r="C22" s="507"/>
      <c r="D22" s="507"/>
      <c r="E22" s="507"/>
      <c r="F22" s="507"/>
      <c r="G22" s="507"/>
      <c r="H22" s="507"/>
      <c r="I22" s="411"/>
      <c r="L22" s="411"/>
    </row>
    <row r="23" spans="1:12" ht="13.5" customHeight="1" x14ac:dyDescent="0.25">
      <c r="A23" s="424" t="s">
        <v>37</v>
      </c>
      <c r="B23" s="514" t="str">
        <f>Terms!B6</f>
        <v xml:space="preserve">Cancellation: Cancellation of this order in whole or part will result in cancellation charges. Details are available upon request. </v>
      </c>
      <c r="C23" s="514"/>
      <c r="D23" s="514"/>
      <c r="E23" s="514"/>
      <c r="F23" s="514"/>
      <c r="G23" s="514"/>
      <c r="H23" s="514"/>
      <c r="I23" s="425"/>
      <c r="L23" s="425"/>
    </row>
    <row r="24" spans="1:12" ht="26.25" customHeight="1" x14ac:dyDescent="0.25">
      <c r="A24" s="424" t="s">
        <v>39</v>
      </c>
      <c r="B24" s="514" t="str">
        <f>Terms!B7</f>
        <v xml:space="preserve">Returned goods- Stocked items shall be subject to 25% restocking charge. Customer is responsible for all freight charges. Some products in this proposal may be made to order or specialty items. Made to order or specialty components are non-returnable. Details are available upon request. </v>
      </c>
      <c r="C24" s="514"/>
      <c r="D24" s="514"/>
      <c r="E24" s="514"/>
      <c r="F24" s="514"/>
      <c r="G24" s="514"/>
      <c r="H24" s="514"/>
      <c r="I24" s="425"/>
      <c r="J24" s="425"/>
    </row>
    <row r="25" spans="1:12" ht="13.5" customHeight="1" x14ac:dyDescent="0.25">
      <c r="A25" s="424" t="s">
        <v>40</v>
      </c>
      <c r="B25" s="514" t="str">
        <f>Terms!B11</f>
        <v>Flodraulic Group reserves the right to withdraw this quote.</v>
      </c>
      <c r="C25" s="514"/>
      <c r="D25" s="514"/>
      <c r="E25" s="514"/>
      <c r="F25" s="514"/>
      <c r="G25" s="514"/>
      <c r="H25" s="514"/>
      <c r="I25" s="425"/>
      <c r="J25" s="425"/>
    </row>
    <row r="26" spans="1:12" x14ac:dyDescent="0.25">
      <c r="A26" s="424" t="s">
        <v>41</v>
      </c>
      <c r="B26" s="507" t="s">
        <v>208</v>
      </c>
      <c r="C26" s="507"/>
      <c r="D26" s="507"/>
      <c r="E26" s="507"/>
      <c r="F26" s="507"/>
      <c r="G26" s="507"/>
    </row>
    <row r="27" spans="1:12" ht="18.75" customHeight="1" x14ac:dyDescent="0.25">
      <c r="A27" s="410" t="s">
        <v>217</v>
      </c>
      <c r="B27" s="344"/>
    </row>
    <row r="28" spans="1:12" x14ac:dyDescent="0.25">
      <c r="A28" s="345" t="s">
        <v>220</v>
      </c>
      <c r="B28" s="345"/>
      <c r="C28" s="345"/>
      <c r="D28" s="345"/>
      <c r="E28" s="345"/>
      <c r="F28" s="345"/>
      <c r="G28" s="345"/>
    </row>
    <row r="29" spans="1:12" x14ac:dyDescent="0.25">
      <c r="A29" s="345" t="s">
        <v>221</v>
      </c>
      <c r="B29" s="345"/>
      <c r="C29" s="345"/>
      <c r="D29" s="345"/>
      <c r="E29" s="345"/>
      <c r="F29" s="345"/>
      <c r="G29" s="345"/>
    </row>
    <row r="30" spans="1:12" ht="12.75" customHeight="1" x14ac:dyDescent="0.25">
      <c r="A30" s="511" t="s">
        <v>218</v>
      </c>
      <c r="B30" s="511"/>
      <c r="C30" s="511"/>
      <c r="D30" s="511"/>
      <c r="E30" s="511"/>
      <c r="F30" s="511"/>
      <c r="G30" s="511"/>
    </row>
    <row r="31" spans="1:12" ht="10.5" customHeight="1" x14ac:dyDescent="0.25">
      <c r="A31" s="585"/>
      <c r="B31" s="585"/>
      <c r="C31" s="585"/>
      <c r="D31" s="585"/>
      <c r="E31" s="585"/>
      <c r="F31" s="585"/>
      <c r="G31" s="585"/>
    </row>
    <row r="32" spans="1:12" x14ac:dyDescent="0.25">
      <c r="A32" s="508"/>
      <c r="B32" s="508"/>
      <c r="C32" s="508"/>
      <c r="D32" s="508"/>
      <c r="E32" s="508"/>
      <c r="F32" s="508"/>
      <c r="G32" s="508"/>
    </row>
    <row r="33" spans="1:25" ht="23.25" customHeight="1" x14ac:dyDescent="0.4">
      <c r="C33" s="581" t="s">
        <v>48</v>
      </c>
      <c r="D33" s="581"/>
      <c r="E33" s="581"/>
      <c r="F33" s="581"/>
      <c r="G33" s="581"/>
      <c r="I33" s="430" t="s">
        <v>99</v>
      </c>
      <c r="J33" s="431"/>
      <c r="K33" s="431"/>
      <c r="L33" s="431"/>
      <c r="M33" s="431" t="s">
        <v>18</v>
      </c>
      <c r="N33" s="432">
        <f>SUM(S40:S79)+SUM(S89:S128)</f>
        <v>0</v>
      </c>
      <c r="O33" s="432"/>
      <c r="P33" s="433"/>
      <c r="Q33" s="434" t="s">
        <v>21</v>
      </c>
      <c r="R33" s="582" t="e">
        <f>(N33-N34)/N33</f>
        <v>#DIV/0!</v>
      </c>
      <c r="S33" s="582"/>
      <c r="T33" s="431"/>
      <c r="U33" s="431"/>
      <c r="V33" s="431"/>
      <c r="W33" s="431"/>
      <c r="X33" s="431"/>
      <c r="Y33" s="431"/>
    </row>
    <row r="34" spans="1:25" ht="15" customHeight="1" x14ac:dyDescent="0.25">
      <c r="F34" s="389" t="s">
        <v>206</v>
      </c>
      <c r="G34" s="376" t="str">
        <f>F2</f>
        <v>ER200101</v>
      </c>
      <c r="I34" s="431"/>
      <c r="J34" s="431"/>
      <c r="K34" s="431"/>
      <c r="L34" s="431"/>
      <c r="M34" s="435" t="s">
        <v>19</v>
      </c>
      <c r="N34" s="436">
        <f>SUM(Q40:Q79)+SUM(Q89:Q128)</f>
        <v>0</v>
      </c>
      <c r="O34" s="436"/>
      <c r="P34" s="433"/>
      <c r="Q34" s="434" t="s">
        <v>20</v>
      </c>
      <c r="R34" s="583">
        <f>N33-N34</f>
        <v>0</v>
      </c>
      <c r="S34" s="583"/>
      <c r="T34" s="431"/>
      <c r="U34" s="431"/>
      <c r="V34" s="431"/>
      <c r="W34" s="431"/>
      <c r="X34" s="431"/>
      <c r="Y34" s="431"/>
    </row>
    <row r="35" spans="1:25" ht="15" customHeight="1" x14ac:dyDescent="0.3">
      <c r="B35" s="17" t="s">
        <v>46</v>
      </c>
      <c r="C35" s="353" t="str">
        <f>B4</f>
        <v>ABC Company</v>
      </c>
      <c r="F35" s="389" t="s">
        <v>2</v>
      </c>
      <c r="G35" s="391">
        <f>F3</f>
        <v>43831</v>
      </c>
      <c r="I35" s="431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  <c r="V35" s="431"/>
      <c r="W35" s="431"/>
      <c r="X35" s="431"/>
      <c r="Y35" s="431"/>
    </row>
    <row r="36" spans="1:25" ht="15" customHeight="1" x14ac:dyDescent="0.25">
      <c r="B36" s="9"/>
      <c r="C36" s="18"/>
      <c r="F36" s="389" t="s">
        <v>207</v>
      </c>
      <c r="G36" s="376">
        <v>2</v>
      </c>
      <c r="I36" s="431"/>
      <c r="J36" s="431"/>
      <c r="K36" s="431"/>
      <c r="L36" s="431"/>
      <c r="M36" s="431"/>
      <c r="N36" s="431"/>
      <c r="O36" s="431"/>
      <c r="P36" s="431"/>
      <c r="Q36" s="431"/>
      <c r="R36" s="431"/>
      <c r="S36" s="431"/>
      <c r="T36" s="431"/>
      <c r="U36" s="431"/>
      <c r="V36" s="431"/>
      <c r="W36" s="431"/>
      <c r="X36" s="431"/>
      <c r="Y36" s="431"/>
    </row>
    <row r="37" spans="1:25" ht="15" customHeight="1" x14ac:dyDescent="0.25">
      <c r="B37" s="9"/>
      <c r="C37" s="18"/>
      <c r="F37" s="389"/>
      <c r="G37" s="376"/>
      <c r="I37" s="431"/>
      <c r="J37" s="431"/>
      <c r="K37" s="437"/>
      <c r="L37" s="437"/>
      <c r="M37" s="437"/>
      <c r="N37" s="438"/>
      <c r="O37" s="438"/>
      <c r="P37" s="438"/>
      <c r="Q37" s="438"/>
      <c r="R37" s="438"/>
      <c r="S37" s="438"/>
      <c r="T37" s="454" t="s">
        <v>225</v>
      </c>
      <c r="U37" s="454"/>
      <c r="V37" s="438"/>
      <c r="W37" s="438"/>
      <c r="X37" s="438"/>
      <c r="Y37" s="438"/>
    </row>
    <row r="38" spans="1:25" x14ac:dyDescent="0.25">
      <c r="A38" s="19"/>
      <c r="B38" s="19"/>
      <c r="C38" s="21"/>
      <c r="D38" s="19"/>
      <c r="E38" s="19"/>
      <c r="F38" s="12" t="s">
        <v>12</v>
      </c>
      <c r="G38" s="20" t="s">
        <v>49</v>
      </c>
      <c r="H38" s="409" t="s">
        <v>212</v>
      </c>
      <c r="I38" s="431"/>
      <c r="J38" s="431"/>
      <c r="K38" s="437" t="s">
        <v>194</v>
      </c>
      <c r="L38" s="437" t="s">
        <v>202</v>
      </c>
      <c r="M38" s="437" t="s">
        <v>199</v>
      </c>
      <c r="N38" s="439" t="s">
        <v>209</v>
      </c>
      <c r="O38" s="439" t="s">
        <v>211</v>
      </c>
      <c r="P38" s="437" t="s">
        <v>47</v>
      </c>
      <c r="Q38" s="437" t="s">
        <v>47</v>
      </c>
      <c r="R38" s="455" t="s">
        <v>15</v>
      </c>
      <c r="S38" s="455" t="s">
        <v>15</v>
      </c>
      <c r="T38" s="455" t="s">
        <v>15</v>
      </c>
      <c r="U38" s="455" t="s">
        <v>15</v>
      </c>
      <c r="V38" s="456"/>
      <c r="W38" s="438"/>
      <c r="X38" s="455" t="s">
        <v>15</v>
      </c>
      <c r="Y38" s="455" t="s">
        <v>15</v>
      </c>
    </row>
    <row r="39" spans="1:25" x14ac:dyDescent="0.25">
      <c r="A39" s="12" t="s">
        <v>6</v>
      </c>
      <c r="B39" s="12" t="s">
        <v>23</v>
      </c>
      <c r="C39" s="12" t="s">
        <v>7</v>
      </c>
      <c r="D39" s="12" t="s">
        <v>24</v>
      </c>
      <c r="E39" s="12" t="s">
        <v>98</v>
      </c>
      <c r="F39" s="12" t="s">
        <v>14</v>
      </c>
      <c r="G39" s="43">
        <f>G35</f>
        <v>43831</v>
      </c>
      <c r="H39" s="409" t="s">
        <v>205</v>
      </c>
      <c r="I39" s="458" t="s">
        <v>24</v>
      </c>
      <c r="J39" s="458" t="s">
        <v>65</v>
      </c>
      <c r="K39" s="458" t="s">
        <v>200</v>
      </c>
      <c r="L39" s="437" t="s">
        <v>14</v>
      </c>
      <c r="M39" s="440" t="s">
        <v>13</v>
      </c>
      <c r="N39" s="441" t="s">
        <v>210</v>
      </c>
      <c r="O39" s="441" t="s">
        <v>205</v>
      </c>
      <c r="P39" s="437" t="s">
        <v>22</v>
      </c>
      <c r="Q39" s="437" t="s">
        <v>201</v>
      </c>
      <c r="R39" s="457" t="s">
        <v>34</v>
      </c>
      <c r="S39" s="457" t="s">
        <v>12</v>
      </c>
      <c r="T39" s="457" t="s">
        <v>13</v>
      </c>
      <c r="U39" s="457" t="s">
        <v>224</v>
      </c>
      <c r="V39" s="457" t="s">
        <v>16</v>
      </c>
      <c r="W39" s="438"/>
      <c r="X39" s="457" t="s">
        <v>13</v>
      </c>
      <c r="Y39" s="457" t="s">
        <v>224</v>
      </c>
    </row>
    <row r="40" spans="1:25" ht="12.75" customHeight="1" x14ac:dyDescent="0.25">
      <c r="A40" s="6">
        <v>1</v>
      </c>
      <c r="B40" s="394"/>
      <c r="C40" s="394"/>
      <c r="D40" s="461">
        <f>I40</f>
        <v>0</v>
      </c>
      <c r="E40" s="462">
        <f>R40</f>
        <v>0</v>
      </c>
      <c r="F40" s="462">
        <f>E40*D40</f>
        <v>0</v>
      </c>
      <c r="G40" s="463">
        <f>N40</f>
        <v>0</v>
      </c>
      <c r="H40" s="464">
        <f>O40</f>
        <v>0</v>
      </c>
      <c r="I40" s="466"/>
      <c r="J40" s="467">
        <v>0</v>
      </c>
      <c r="K40" s="468"/>
      <c r="L40" s="466"/>
      <c r="M40" s="469">
        <v>0</v>
      </c>
      <c r="N40" s="470"/>
      <c r="O40" s="466"/>
      <c r="P40" s="471">
        <f>J40*(1-M40)</f>
        <v>0</v>
      </c>
      <c r="Q40" s="471">
        <f>P40*I40</f>
        <v>0</v>
      </c>
      <c r="R40" s="472">
        <f>SUM(X40:Y40)</f>
        <v>0</v>
      </c>
      <c r="S40" s="472">
        <f>R40*G41</f>
        <v>0</v>
      </c>
      <c r="T40" s="473">
        <v>0</v>
      </c>
      <c r="U40" s="473">
        <v>0</v>
      </c>
      <c r="V40" s="474">
        <f>IFERROR((R40-P40)/R40,0)</f>
        <v>0</v>
      </c>
      <c r="W40" s="465"/>
      <c r="X40" s="475" t="b">
        <f>IF(T40&gt;0,H41*(1-T40))</f>
        <v>0</v>
      </c>
      <c r="Y40" s="475" t="b">
        <f>IF(U40&gt;0,P40/(1-U40))</f>
        <v>0</v>
      </c>
    </row>
    <row r="41" spans="1:25" x14ac:dyDescent="0.25">
      <c r="A41" s="6">
        <f>A40+1</f>
        <v>2</v>
      </c>
      <c r="B41" s="394"/>
      <c r="C41" s="394"/>
      <c r="D41" s="461">
        <f t="shared" ref="D41:D79" si="0">I41</f>
        <v>0</v>
      </c>
      <c r="E41" s="462">
        <f t="shared" ref="E41:E79" si="1">R41</f>
        <v>0</v>
      </c>
      <c r="F41" s="462">
        <f t="shared" ref="F41:F79" si="2">E41*D41</f>
        <v>0</v>
      </c>
      <c r="G41" s="463">
        <f t="shared" ref="G41:G79" si="3">N41</f>
        <v>0</v>
      </c>
      <c r="H41" s="464">
        <f t="shared" ref="H41:H79" si="4">O41</f>
        <v>0</v>
      </c>
      <c r="I41" s="466"/>
      <c r="J41" s="467">
        <v>0</v>
      </c>
      <c r="K41" s="468"/>
      <c r="L41" s="466"/>
      <c r="M41" s="469">
        <v>0</v>
      </c>
      <c r="N41" s="470"/>
      <c r="O41" s="466"/>
      <c r="P41" s="471">
        <f t="shared" ref="P41:P79" si="5">J41*(1-M41)</f>
        <v>0</v>
      </c>
      <c r="Q41" s="471">
        <f t="shared" ref="Q41:Q79" si="6">P41*I41</f>
        <v>0</v>
      </c>
      <c r="R41" s="472">
        <f t="shared" ref="R41:R79" si="7">SUM(X41:Y41)</f>
        <v>0</v>
      </c>
      <c r="S41" s="472">
        <f t="shared" ref="S41:S79" si="8">R41*G42</f>
        <v>0</v>
      </c>
      <c r="T41" s="473">
        <v>0</v>
      </c>
      <c r="U41" s="473">
        <v>0</v>
      </c>
      <c r="V41" s="474">
        <f t="shared" ref="V41:V79" si="9">IFERROR((R41-P41)/R41,0)</f>
        <v>0</v>
      </c>
      <c r="W41" s="465"/>
      <c r="X41" s="475" t="b">
        <f t="shared" ref="X41:X79" si="10">IF(T41&gt;0,H42*(1-T41))</f>
        <v>0</v>
      </c>
      <c r="Y41" s="475" t="b">
        <f t="shared" ref="Y41:Y79" si="11">IF(U41&gt;0,P41/(1-U41))</f>
        <v>0</v>
      </c>
    </row>
    <row r="42" spans="1:25" x14ac:dyDescent="0.25">
      <c r="A42" s="6">
        <f t="shared" ref="A42:A79" si="12">A41+1</f>
        <v>3</v>
      </c>
      <c r="B42" s="394"/>
      <c r="C42" s="394"/>
      <c r="D42" s="461">
        <f t="shared" si="0"/>
        <v>0</v>
      </c>
      <c r="E42" s="462">
        <f t="shared" si="1"/>
        <v>0</v>
      </c>
      <c r="F42" s="462">
        <f t="shared" si="2"/>
        <v>0</v>
      </c>
      <c r="G42" s="463">
        <f t="shared" si="3"/>
        <v>0</v>
      </c>
      <c r="H42" s="464">
        <f t="shared" si="4"/>
        <v>0</v>
      </c>
      <c r="I42" s="466"/>
      <c r="J42" s="467">
        <v>0</v>
      </c>
      <c r="K42" s="468"/>
      <c r="L42" s="466"/>
      <c r="M42" s="469">
        <v>0</v>
      </c>
      <c r="N42" s="470"/>
      <c r="O42" s="466"/>
      <c r="P42" s="471">
        <f t="shared" si="5"/>
        <v>0</v>
      </c>
      <c r="Q42" s="471">
        <f t="shared" si="6"/>
        <v>0</v>
      </c>
      <c r="R42" s="472">
        <f t="shared" si="7"/>
        <v>0</v>
      </c>
      <c r="S42" s="472">
        <f t="shared" si="8"/>
        <v>0</v>
      </c>
      <c r="T42" s="473">
        <v>0</v>
      </c>
      <c r="U42" s="473">
        <v>0</v>
      </c>
      <c r="V42" s="474">
        <f t="shared" si="9"/>
        <v>0</v>
      </c>
      <c r="W42" s="465"/>
      <c r="X42" s="475" t="b">
        <f t="shared" si="10"/>
        <v>0</v>
      </c>
      <c r="Y42" s="475" t="b">
        <f t="shared" si="11"/>
        <v>0</v>
      </c>
    </row>
    <row r="43" spans="1:25" x14ac:dyDescent="0.25">
      <c r="A43" s="6">
        <f t="shared" si="12"/>
        <v>4</v>
      </c>
      <c r="B43" s="394"/>
      <c r="C43" s="394"/>
      <c r="D43" s="461">
        <f t="shared" si="0"/>
        <v>0</v>
      </c>
      <c r="E43" s="462">
        <f t="shared" si="1"/>
        <v>0</v>
      </c>
      <c r="F43" s="462">
        <f t="shared" si="2"/>
        <v>0</v>
      </c>
      <c r="G43" s="463">
        <f t="shared" si="3"/>
        <v>0</v>
      </c>
      <c r="H43" s="464">
        <f t="shared" si="4"/>
        <v>0</v>
      </c>
      <c r="I43" s="466"/>
      <c r="J43" s="467">
        <v>0</v>
      </c>
      <c r="K43" s="468"/>
      <c r="L43" s="466"/>
      <c r="M43" s="469">
        <v>0</v>
      </c>
      <c r="N43" s="470"/>
      <c r="O43" s="466"/>
      <c r="P43" s="471">
        <f t="shared" si="5"/>
        <v>0</v>
      </c>
      <c r="Q43" s="471">
        <f t="shared" si="6"/>
        <v>0</v>
      </c>
      <c r="R43" s="472">
        <f t="shared" si="7"/>
        <v>0</v>
      </c>
      <c r="S43" s="472">
        <f t="shared" si="8"/>
        <v>0</v>
      </c>
      <c r="T43" s="473">
        <v>0</v>
      </c>
      <c r="U43" s="473">
        <v>0</v>
      </c>
      <c r="V43" s="474">
        <f t="shared" si="9"/>
        <v>0</v>
      </c>
      <c r="W43" s="465"/>
      <c r="X43" s="475" t="b">
        <f t="shared" si="10"/>
        <v>0</v>
      </c>
      <c r="Y43" s="475" t="b">
        <f t="shared" si="11"/>
        <v>0</v>
      </c>
    </row>
    <row r="44" spans="1:25" x14ac:dyDescent="0.25">
      <c r="A44" s="6">
        <f t="shared" si="12"/>
        <v>5</v>
      </c>
      <c r="B44" s="394"/>
      <c r="C44" s="394"/>
      <c r="D44" s="461">
        <f t="shared" si="0"/>
        <v>0</v>
      </c>
      <c r="E44" s="462">
        <f t="shared" si="1"/>
        <v>0</v>
      </c>
      <c r="F44" s="462">
        <f t="shared" si="2"/>
        <v>0</v>
      </c>
      <c r="G44" s="463">
        <f t="shared" si="3"/>
        <v>0</v>
      </c>
      <c r="H44" s="464">
        <f t="shared" si="4"/>
        <v>0</v>
      </c>
      <c r="I44" s="466"/>
      <c r="J44" s="467">
        <v>0</v>
      </c>
      <c r="K44" s="468"/>
      <c r="L44" s="466"/>
      <c r="M44" s="469">
        <v>0</v>
      </c>
      <c r="N44" s="470"/>
      <c r="O44" s="466"/>
      <c r="P44" s="471">
        <f t="shared" si="5"/>
        <v>0</v>
      </c>
      <c r="Q44" s="471">
        <f t="shared" si="6"/>
        <v>0</v>
      </c>
      <c r="R44" s="472">
        <f t="shared" si="7"/>
        <v>0</v>
      </c>
      <c r="S44" s="472">
        <f t="shared" si="8"/>
        <v>0</v>
      </c>
      <c r="T44" s="473">
        <v>0</v>
      </c>
      <c r="U44" s="473">
        <v>0</v>
      </c>
      <c r="V44" s="474">
        <f t="shared" si="9"/>
        <v>0</v>
      </c>
      <c r="W44" s="465"/>
      <c r="X44" s="475" t="b">
        <f t="shared" si="10"/>
        <v>0</v>
      </c>
      <c r="Y44" s="475" t="b">
        <f t="shared" si="11"/>
        <v>0</v>
      </c>
    </row>
    <row r="45" spans="1:25" x14ac:dyDescent="0.25">
      <c r="A45" s="6">
        <f t="shared" si="12"/>
        <v>6</v>
      </c>
      <c r="B45" s="394"/>
      <c r="C45" s="394"/>
      <c r="D45" s="461">
        <f t="shared" si="0"/>
        <v>0</v>
      </c>
      <c r="E45" s="462">
        <f t="shared" si="1"/>
        <v>0</v>
      </c>
      <c r="F45" s="462">
        <f t="shared" si="2"/>
        <v>0</v>
      </c>
      <c r="G45" s="463">
        <f t="shared" si="3"/>
        <v>0</v>
      </c>
      <c r="H45" s="464">
        <f t="shared" si="4"/>
        <v>0</v>
      </c>
      <c r="I45" s="466"/>
      <c r="J45" s="467">
        <v>0</v>
      </c>
      <c r="K45" s="468"/>
      <c r="L45" s="466"/>
      <c r="M45" s="469">
        <v>0</v>
      </c>
      <c r="N45" s="470"/>
      <c r="O45" s="466"/>
      <c r="P45" s="471">
        <f t="shared" si="5"/>
        <v>0</v>
      </c>
      <c r="Q45" s="471">
        <f t="shared" si="6"/>
        <v>0</v>
      </c>
      <c r="R45" s="472">
        <f t="shared" si="7"/>
        <v>0</v>
      </c>
      <c r="S45" s="472">
        <f t="shared" si="8"/>
        <v>0</v>
      </c>
      <c r="T45" s="473">
        <v>0</v>
      </c>
      <c r="U45" s="473">
        <v>0</v>
      </c>
      <c r="V45" s="474">
        <f t="shared" si="9"/>
        <v>0</v>
      </c>
      <c r="W45" s="465"/>
      <c r="X45" s="475" t="b">
        <f t="shared" si="10"/>
        <v>0</v>
      </c>
      <c r="Y45" s="475" t="b">
        <f t="shared" si="11"/>
        <v>0</v>
      </c>
    </row>
    <row r="46" spans="1:25" x14ac:dyDescent="0.25">
      <c r="A46" s="6">
        <f t="shared" si="12"/>
        <v>7</v>
      </c>
      <c r="B46" s="394"/>
      <c r="C46" s="394"/>
      <c r="D46" s="461">
        <f t="shared" si="0"/>
        <v>0</v>
      </c>
      <c r="E46" s="462">
        <f t="shared" si="1"/>
        <v>0</v>
      </c>
      <c r="F46" s="462">
        <f t="shared" si="2"/>
        <v>0</v>
      </c>
      <c r="G46" s="463">
        <f t="shared" si="3"/>
        <v>0</v>
      </c>
      <c r="H46" s="464">
        <f t="shared" si="4"/>
        <v>0</v>
      </c>
      <c r="I46" s="466"/>
      <c r="J46" s="467">
        <v>0</v>
      </c>
      <c r="K46" s="468"/>
      <c r="L46" s="466"/>
      <c r="M46" s="469">
        <v>0</v>
      </c>
      <c r="N46" s="470"/>
      <c r="O46" s="466"/>
      <c r="P46" s="471">
        <f t="shared" si="5"/>
        <v>0</v>
      </c>
      <c r="Q46" s="471">
        <f t="shared" si="6"/>
        <v>0</v>
      </c>
      <c r="R46" s="472">
        <f t="shared" si="7"/>
        <v>0</v>
      </c>
      <c r="S46" s="472">
        <f t="shared" si="8"/>
        <v>0</v>
      </c>
      <c r="T46" s="473">
        <v>0</v>
      </c>
      <c r="U46" s="473">
        <v>0</v>
      </c>
      <c r="V46" s="474">
        <f t="shared" si="9"/>
        <v>0</v>
      </c>
      <c r="W46" s="465"/>
      <c r="X46" s="475" t="b">
        <f t="shared" si="10"/>
        <v>0</v>
      </c>
      <c r="Y46" s="475" t="b">
        <f t="shared" si="11"/>
        <v>0</v>
      </c>
    </row>
    <row r="47" spans="1:25" x14ac:dyDescent="0.25">
      <c r="A47" s="6">
        <f t="shared" si="12"/>
        <v>8</v>
      </c>
      <c r="B47" s="394"/>
      <c r="C47" s="394"/>
      <c r="D47" s="461">
        <f t="shared" si="0"/>
        <v>0</v>
      </c>
      <c r="E47" s="462">
        <f t="shared" si="1"/>
        <v>0</v>
      </c>
      <c r="F47" s="462">
        <f t="shared" si="2"/>
        <v>0</v>
      </c>
      <c r="G47" s="463">
        <f t="shared" si="3"/>
        <v>0</v>
      </c>
      <c r="H47" s="464">
        <f t="shared" si="4"/>
        <v>0</v>
      </c>
      <c r="I47" s="466"/>
      <c r="J47" s="467">
        <v>0</v>
      </c>
      <c r="K47" s="468"/>
      <c r="L47" s="466"/>
      <c r="M47" s="469">
        <v>0</v>
      </c>
      <c r="N47" s="470"/>
      <c r="O47" s="466"/>
      <c r="P47" s="471">
        <f t="shared" si="5"/>
        <v>0</v>
      </c>
      <c r="Q47" s="471">
        <f t="shared" si="6"/>
        <v>0</v>
      </c>
      <c r="R47" s="472">
        <f t="shared" si="7"/>
        <v>0</v>
      </c>
      <c r="S47" s="472">
        <f t="shared" si="8"/>
        <v>0</v>
      </c>
      <c r="T47" s="473">
        <v>0</v>
      </c>
      <c r="U47" s="473">
        <v>0</v>
      </c>
      <c r="V47" s="474">
        <f t="shared" si="9"/>
        <v>0</v>
      </c>
      <c r="W47" s="465"/>
      <c r="X47" s="475" t="b">
        <f t="shared" si="10"/>
        <v>0</v>
      </c>
      <c r="Y47" s="475" t="b">
        <f t="shared" si="11"/>
        <v>0</v>
      </c>
    </row>
    <row r="48" spans="1:25" x14ac:dyDescent="0.25">
      <c r="A48" s="6">
        <f t="shared" si="12"/>
        <v>9</v>
      </c>
      <c r="B48" s="394"/>
      <c r="C48" s="394"/>
      <c r="D48" s="461">
        <f t="shared" si="0"/>
        <v>0</v>
      </c>
      <c r="E48" s="462">
        <f t="shared" si="1"/>
        <v>0</v>
      </c>
      <c r="F48" s="462">
        <f t="shared" si="2"/>
        <v>0</v>
      </c>
      <c r="G48" s="463">
        <f t="shared" si="3"/>
        <v>0</v>
      </c>
      <c r="H48" s="464">
        <f t="shared" si="4"/>
        <v>0</v>
      </c>
      <c r="I48" s="466"/>
      <c r="J48" s="467">
        <v>0</v>
      </c>
      <c r="K48" s="468"/>
      <c r="L48" s="466"/>
      <c r="M48" s="469">
        <v>0</v>
      </c>
      <c r="N48" s="470"/>
      <c r="O48" s="466"/>
      <c r="P48" s="471">
        <f t="shared" si="5"/>
        <v>0</v>
      </c>
      <c r="Q48" s="471">
        <f t="shared" si="6"/>
        <v>0</v>
      </c>
      <c r="R48" s="472">
        <f t="shared" si="7"/>
        <v>0</v>
      </c>
      <c r="S48" s="472">
        <f t="shared" si="8"/>
        <v>0</v>
      </c>
      <c r="T48" s="473">
        <v>0</v>
      </c>
      <c r="U48" s="473">
        <v>0</v>
      </c>
      <c r="V48" s="474">
        <f t="shared" si="9"/>
        <v>0</v>
      </c>
      <c r="W48" s="465"/>
      <c r="X48" s="475" t="b">
        <f t="shared" si="10"/>
        <v>0</v>
      </c>
      <c r="Y48" s="475" t="b">
        <f t="shared" si="11"/>
        <v>0</v>
      </c>
    </row>
    <row r="49" spans="1:25" x14ac:dyDescent="0.25">
      <c r="A49" s="6">
        <f t="shared" si="12"/>
        <v>10</v>
      </c>
      <c r="B49" s="394"/>
      <c r="C49" s="394"/>
      <c r="D49" s="461">
        <f t="shared" si="0"/>
        <v>0</v>
      </c>
      <c r="E49" s="462">
        <f t="shared" si="1"/>
        <v>0</v>
      </c>
      <c r="F49" s="462">
        <f t="shared" si="2"/>
        <v>0</v>
      </c>
      <c r="G49" s="463">
        <f t="shared" si="3"/>
        <v>0</v>
      </c>
      <c r="H49" s="464">
        <f t="shared" si="4"/>
        <v>0</v>
      </c>
      <c r="I49" s="466"/>
      <c r="J49" s="467">
        <v>0</v>
      </c>
      <c r="K49" s="468"/>
      <c r="L49" s="466"/>
      <c r="M49" s="469">
        <v>0</v>
      </c>
      <c r="N49" s="470"/>
      <c r="O49" s="466"/>
      <c r="P49" s="471">
        <f t="shared" si="5"/>
        <v>0</v>
      </c>
      <c r="Q49" s="471">
        <f t="shared" si="6"/>
        <v>0</v>
      </c>
      <c r="R49" s="472">
        <f t="shared" si="7"/>
        <v>0</v>
      </c>
      <c r="S49" s="472">
        <f t="shared" si="8"/>
        <v>0</v>
      </c>
      <c r="T49" s="473">
        <v>0</v>
      </c>
      <c r="U49" s="473">
        <v>0</v>
      </c>
      <c r="V49" s="474">
        <f t="shared" si="9"/>
        <v>0</v>
      </c>
      <c r="W49" s="465"/>
      <c r="X49" s="475" t="b">
        <f t="shared" si="10"/>
        <v>0</v>
      </c>
      <c r="Y49" s="475" t="b">
        <f t="shared" si="11"/>
        <v>0</v>
      </c>
    </row>
    <row r="50" spans="1:25" x14ac:dyDescent="0.25">
      <c r="A50" s="6">
        <f t="shared" si="12"/>
        <v>11</v>
      </c>
      <c r="B50" s="394"/>
      <c r="C50" s="394"/>
      <c r="D50" s="461">
        <f t="shared" si="0"/>
        <v>0</v>
      </c>
      <c r="E50" s="462">
        <f t="shared" si="1"/>
        <v>0</v>
      </c>
      <c r="F50" s="462">
        <f t="shared" si="2"/>
        <v>0</v>
      </c>
      <c r="G50" s="463">
        <f t="shared" si="3"/>
        <v>0</v>
      </c>
      <c r="H50" s="464">
        <f t="shared" si="4"/>
        <v>0</v>
      </c>
      <c r="I50" s="466"/>
      <c r="J50" s="467">
        <v>0</v>
      </c>
      <c r="K50" s="468"/>
      <c r="L50" s="466"/>
      <c r="M50" s="469">
        <v>0</v>
      </c>
      <c r="N50" s="470"/>
      <c r="O50" s="466"/>
      <c r="P50" s="471">
        <f t="shared" si="5"/>
        <v>0</v>
      </c>
      <c r="Q50" s="471">
        <f t="shared" si="6"/>
        <v>0</v>
      </c>
      <c r="R50" s="472">
        <f t="shared" si="7"/>
        <v>0</v>
      </c>
      <c r="S50" s="472">
        <f t="shared" si="8"/>
        <v>0</v>
      </c>
      <c r="T50" s="473">
        <v>0</v>
      </c>
      <c r="U50" s="473">
        <v>0</v>
      </c>
      <c r="V50" s="474">
        <f t="shared" si="9"/>
        <v>0</v>
      </c>
      <c r="W50" s="465"/>
      <c r="X50" s="475" t="b">
        <f t="shared" si="10"/>
        <v>0</v>
      </c>
      <c r="Y50" s="475" t="b">
        <f t="shared" si="11"/>
        <v>0</v>
      </c>
    </row>
    <row r="51" spans="1:25" x14ac:dyDescent="0.25">
      <c r="A51" s="6">
        <f t="shared" si="12"/>
        <v>12</v>
      </c>
      <c r="B51" s="394"/>
      <c r="C51" s="394"/>
      <c r="D51" s="461">
        <f t="shared" si="0"/>
        <v>0</v>
      </c>
      <c r="E51" s="462">
        <f t="shared" si="1"/>
        <v>0</v>
      </c>
      <c r="F51" s="462">
        <f t="shared" si="2"/>
        <v>0</v>
      </c>
      <c r="G51" s="463">
        <f t="shared" si="3"/>
        <v>0</v>
      </c>
      <c r="H51" s="464">
        <f t="shared" si="4"/>
        <v>0</v>
      </c>
      <c r="I51" s="466"/>
      <c r="J51" s="467">
        <v>0</v>
      </c>
      <c r="K51" s="468"/>
      <c r="L51" s="466"/>
      <c r="M51" s="469">
        <v>0</v>
      </c>
      <c r="N51" s="470"/>
      <c r="O51" s="466"/>
      <c r="P51" s="471">
        <f t="shared" si="5"/>
        <v>0</v>
      </c>
      <c r="Q51" s="471">
        <f t="shared" si="6"/>
        <v>0</v>
      </c>
      <c r="R51" s="472">
        <f t="shared" si="7"/>
        <v>0</v>
      </c>
      <c r="S51" s="472">
        <f t="shared" si="8"/>
        <v>0</v>
      </c>
      <c r="T51" s="473">
        <v>0</v>
      </c>
      <c r="U51" s="473">
        <v>0</v>
      </c>
      <c r="V51" s="474">
        <f t="shared" si="9"/>
        <v>0</v>
      </c>
      <c r="W51" s="465"/>
      <c r="X51" s="475" t="b">
        <f t="shared" si="10"/>
        <v>0</v>
      </c>
      <c r="Y51" s="475" t="b">
        <f t="shared" si="11"/>
        <v>0</v>
      </c>
    </row>
    <row r="52" spans="1:25" x14ac:dyDescent="0.25">
      <c r="A52" s="6">
        <f t="shared" si="12"/>
        <v>13</v>
      </c>
      <c r="B52" s="394"/>
      <c r="C52" s="394"/>
      <c r="D52" s="461">
        <f t="shared" si="0"/>
        <v>0</v>
      </c>
      <c r="E52" s="462">
        <f t="shared" si="1"/>
        <v>0</v>
      </c>
      <c r="F52" s="462">
        <f t="shared" si="2"/>
        <v>0</v>
      </c>
      <c r="G52" s="463">
        <f t="shared" si="3"/>
        <v>0</v>
      </c>
      <c r="H52" s="464">
        <f t="shared" si="4"/>
        <v>0</v>
      </c>
      <c r="I52" s="466"/>
      <c r="J52" s="467">
        <v>0</v>
      </c>
      <c r="K52" s="468"/>
      <c r="L52" s="466"/>
      <c r="M52" s="469">
        <v>0</v>
      </c>
      <c r="N52" s="470"/>
      <c r="O52" s="466"/>
      <c r="P52" s="471">
        <f t="shared" si="5"/>
        <v>0</v>
      </c>
      <c r="Q52" s="471">
        <f t="shared" si="6"/>
        <v>0</v>
      </c>
      <c r="R52" s="472">
        <f t="shared" si="7"/>
        <v>0</v>
      </c>
      <c r="S52" s="472">
        <f t="shared" si="8"/>
        <v>0</v>
      </c>
      <c r="T52" s="473">
        <v>0</v>
      </c>
      <c r="U52" s="473">
        <v>0</v>
      </c>
      <c r="V52" s="474">
        <f t="shared" si="9"/>
        <v>0</v>
      </c>
      <c r="W52" s="465"/>
      <c r="X52" s="475" t="b">
        <f t="shared" si="10"/>
        <v>0</v>
      </c>
      <c r="Y52" s="475" t="b">
        <f t="shared" si="11"/>
        <v>0</v>
      </c>
    </row>
    <row r="53" spans="1:25" x14ac:dyDescent="0.25">
      <c r="A53" s="6">
        <f t="shared" si="12"/>
        <v>14</v>
      </c>
      <c r="B53" s="394"/>
      <c r="C53" s="394"/>
      <c r="D53" s="461">
        <f t="shared" si="0"/>
        <v>0</v>
      </c>
      <c r="E53" s="462">
        <f t="shared" si="1"/>
        <v>0</v>
      </c>
      <c r="F53" s="462">
        <f t="shared" si="2"/>
        <v>0</v>
      </c>
      <c r="G53" s="463">
        <f t="shared" si="3"/>
        <v>0</v>
      </c>
      <c r="H53" s="464">
        <f t="shared" si="4"/>
        <v>0</v>
      </c>
      <c r="I53" s="466"/>
      <c r="J53" s="467">
        <v>0</v>
      </c>
      <c r="K53" s="468"/>
      <c r="L53" s="466"/>
      <c r="M53" s="469">
        <v>0</v>
      </c>
      <c r="N53" s="470"/>
      <c r="O53" s="466"/>
      <c r="P53" s="471">
        <f t="shared" si="5"/>
        <v>0</v>
      </c>
      <c r="Q53" s="471">
        <f t="shared" si="6"/>
        <v>0</v>
      </c>
      <c r="R53" s="472">
        <f t="shared" si="7"/>
        <v>0</v>
      </c>
      <c r="S53" s="472">
        <f t="shared" si="8"/>
        <v>0</v>
      </c>
      <c r="T53" s="473">
        <v>0</v>
      </c>
      <c r="U53" s="473">
        <v>0</v>
      </c>
      <c r="V53" s="474">
        <f t="shared" si="9"/>
        <v>0</v>
      </c>
      <c r="W53" s="465"/>
      <c r="X53" s="475" t="b">
        <f t="shared" si="10"/>
        <v>0</v>
      </c>
      <c r="Y53" s="475" t="b">
        <f t="shared" si="11"/>
        <v>0</v>
      </c>
    </row>
    <row r="54" spans="1:25" x14ac:dyDescent="0.25">
      <c r="A54" s="6">
        <f t="shared" si="12"/>
        <v>15</v>
      </c>
      <c r="B54" s="394"/>
      <c r="C54" s="394"/>
      <c r="D54" s="461">
        <f t="shared" si="0"/>
        <v>0</v>
      </c>
      <c r="E54" s="462">
        <f t="shared" si="1"/>
        <v>0</v>
      </c>
      <c r="F54" s="462">
        <f t="shared" si="2"/>
        <v>0</v>
      </c>
      <c r="G54" s="463">
        <f t="shared" si="3"/>
        <v>0</v>
      </c>
      <c r="H54" s="464">
        <f t="shared" si="4"/>
        <v>0</v>
      </c>
      <c r="I54" s="466"/>
      <c r="J54" s="467">
        <v>0</v>
      </c>
      <c r="K54" s="468"/>
      <c r="L54" s="466"/>
      <c r="M54" s="469">
        <v>0</v>
      </c>
      <c r="N54" s="470"/>
      <c r="O54" s="466"/>
      <c r="P54" s="471">
        <f t="shared" si="5"/>
        <v>0</v>
      </c>
      <c r="Q54" s="471">
        <f t="shared" si="6"/>
        <v>0</v>
      </c>
      <c r="R54" s="472">
        <f t="shared" si="7"/>
        <v>0</v>
      </c>
      <c r="S54" s="472">
        <f t="shared" si="8"/>
        <v>0</v>
      </c>
      <c r="T54" s="473">
        <v>0</v>
      </c>
      <c r="U54" s="473">
        <v>0</v>
      </c>
      <c r="V54" s="474">
        <f t="shared" si="9"/>
        <v>0</v>
      </c>
      <c r="W54" s="465"/>
      <c r="X54" s="475" t="b">
        <f t="shared" si="10"/>
        <v>0</v>
      </c>
      <c r="Y54" s="475" t="b">
        <f t="shared" si="11"/>
        <v>0</v>
      </c>
    </row>
    <row r="55" spans="1:25" x14ac:dyDescent="0.25">
      <c r="A55" s="6">
        <f t="shared" si="12"/>
        <v>16</v>
      </c>
      <c r="B55" s="394"/>
      <c r="C55" s="394"/>
      <c r="D55" s="461">
        <f t="shared" si="0"/>
        <v>0</v>
      </c>
      <c r="E55" s="462">
        <f t="shared" si="1"/>
        <v>0</v>
      </c>
      <c r="F55" s="462">
        <f t="shared" si="2"/>
        <v>0</v>
      </c>
      <c r="G55" s="463">
        <f t="shared" si="3"/>
        <v>0</v>
      </c>
      <c r="H55" s="464">
        <f t="shared" si="4"/>
        <v>0</v>
      </c>
      <c r="I55" s="466"/>
      <c r="J55" s="467">
        <v>0</v>
      </c>
      <c r="K55" s="468"/>
      <c r="L55" s="466"/>
      <c r="M55" s="469">
        <v>0</v>
      </c>
      <c r="N55" s="470"/>
      <c r="O55" s="466"/>
      <c r="P55" s="471">
        <f t="shared" si="5"/>
        <v>0</v>
      </c>
      <c r="Q55" s="471">
        <f t="shared" si="6"/>
        <v>0</v>
      </c>
      <c r="R55" s="472">
        <f t="shared" si="7"/>
        <v>0</v>
      </c>
      <c r="S55" s="472">
        <f t="shared" si="8"/>
        <v>0</v>
      </c>
      <c r="T55" s="473">
        <v>0</v>
      </c>
      <c r="U55" s="473">
        <v>0</v>
      </c>
      <c r="V55" s="474">
        <f t="shared" si="9"/>
        <v>0</v>
      </c>
      <c r="W55" s="465"/>
      <c r="X55" s="475" t="b">
        <f t="shared" si="10"/>
        <v>0</v>
      </c>
      <c r="Y55" s="475" t="b">
        <f t="shared" si="11"/>
        <v>0</v>
      </c>
    </row>
    <row r="56" spans="1:25" x14ac:dyDescent="0.25">
      <c r="A56" s="6">
        <f t="shared" si="12"/>
        <v>17</v>
      </c>
      <c r="B56" s="394"/>
      <c r="C56" s="394"/>
      <c r="D56" s="461">
        <f t="shared" si="0"/>
        <v>0</v>
      </c>
      <c r="E56" s="462">
        <f t="shared" si="1"/>
        <v>0</v>
      </c>
      <c r="F56" s="462">
        <f t="shared" si="2"/>
        <v>0</v>
      </c>
      <c r="G56" s="463">
        <f t="shared" si="3"/>
        <v>0</v>
      </c>
      <c r="H56" s="464">
        <f t="shared" si="4"/>
        <v>0</v>
      </c>
      <c r="I56" s="466"/>
      <c r="J56" s="467">
        <v>0</v>
      </c>
      <c r="K56" s="468"/>
      <c r="L56" s="466"/>
      <c r="M56" s="469">
        <v>0</v>
      </c>
      <c r="N56" s="470"/>
      <c r="O56" s="466"/>
      <c r="P56" s="471">
        <f t="shared" si="5"/>
        <v>0</v>
      </c>
      <c r="Q56" s="471">
        <f t="shared" si="6"/>
        <v>0</v>
      </c>
      <c r="R56" s="472">
        <f t="shared" si="7"/>
        <v>0</v>
      </c>
      <c r="S56" s="472">
        <f t="shared" si="8"/>
        <v>0</v>
      </c>
      <c r="T56" s="473">
        <v>0</v>
      </c>
      <c r="U56" s="473">
        <v>0</v>
      </c>
      <c r="V56" s="474">
        <f t="shared" si="9"/>
        <v>0</v>
      </c>
      <c r="W56" s="465"/>
      <c r="X56" s="475" t="b">
        <f t="shared" si="10"/>
        <v>0</v>
      </c>
      <c r="Y56" s="475" t="b">
        <f t="shared" si="11"/>
        <v>0</v>
      </c>
    </row>
    <row r="57" spans="1:25" x14ac:dyDescent="0.25">
      <c r="A57" s="6">
        <f t="shared" si="12"/>
        <v>18</v>
      </c>
      <c r="B57" s="394"/>
      <c r="C57" s="394"/>
      <c r="D57" s="461">
        <f t="shared" si="0"/>
        <v>0</v>
      </c>
      <c r="E57" s="462">
        <f t="shared" si="1"/>
        <v>0</v>
      </c>
      <c r="F57" s="462">
        <f t="shared" si="2"/>
        <v>0</v>
      </c>
      <c r="G57" s="463">
        <f t="shared" si="3"/>
        <v>0</v>
      </c>
      <c r="H57" s="464">
        <f t="shared" si="4"/>
        <v>0</v>
      </c>
      <c r="I57" s="466"/>
      <c r="J57" s="467">
        <v>0</v>
      </c>
      <c r="K57" s="468"/>
      <c r="L57" s="466"/>
      <c r="M57" s="469">
        <v>0</v>
      </c>
      <c r="N57" s="470"/>
      <c r="O57" s="466"/>
      <c r="P57" s="471">
        <f t="shared" si="5"/>
        <v>0</v>
      </c>
      <c r="Q57" s="471">
        <f t="shared" si="6"/>
        <v>0</v>
      </c>
      <c r="R57" s="472">
        <f t="shared" si="7"/>
        <v>0</v>
      </c>
      <c r="S57" s="472">
        <f t="shared" si="8"/>
        <v>0</v>
      </c>
      <c r="T57" s="473">
        <v>0</v>
      </c>
      <c r="U57" s="473">
        <v>0</v>
      </c>
      <c r="V57" s="474">
        <f t="shared" si="9"/>
        <v>0</v>
      </c>
      <c r="W57" s="465"/>
      <c r="X57" s="475" t="b">
        <f t="shared" si="10"/>
        <v>0</v>
      </c>
      <c r="Y57" s="475" t="b">
        <f t="shared" si="11"/>
        <v>0</v>
      </c>
    </row>
    <row r="58" spans="1:25" x14ac:dyDescent="0.25">
      <c r="A58" s="6">
        <f t="shared" si="12"/>
        <v>19</v>
      </c>
      <c r="B58" s="395"/>
      <c r="C58" s="394"/>
      <c r="D58" s="461">
        <f t="shared" si="0"/>
        <v>0</v>
      </c>
      <c r="E58" s="462">
        <f t="shared" si="1"/>
        <v>0</v>
      </c>
      <c r="F58" s="462">
        <f t="shared" si="2"/>
        <v>0</v>
      </c>
      <c r="G58" s="463">
        <f t="shared" si="3"/>
        <v>0</v>
      </c>
      <c r="H58" s="464">
        <f t="shared" si="4"/>
        <v>0</v>
      </c>
      <c r="I58" s="466"/>
      <c r="J58" s="467">
        <v>0</v>
      </c>
      <c r="K58" s="468"/>
      <c r="L58" s="466"/>
      <c r="M58" s="469">
        <v>0</v>
      </c>
      <c r="N58" s="470"/>
      <c r="O58" s="466"/>
      <c r="P58" s="471">
        <f t="shared" si="5"/>
        <v>0</v>
      </c>
      <c r="Q58" s="471">
        <f t="shared" si="6"/>
        <v>0</v>
      </c>
      <c r="R58" s="472">
        <f t="shared" si="7"/>
        <v>0</v>
      </c>
      <c r="S58" s="472">
        <f t="shared" si="8"/>
        <v>0</v>
      </c>
      <c r="T58" s="473">
        <v>0</v>
      </c>
      <c r="U58" s="473">
        <v>0</v>
      </c>
      <c r="V58" s="474">
        <f t="shared" si="9"/>
        <v>0</v>
      </c>
      <c r="W58" s="465"/>
      <c r="X58" s="475" t="b">
        <f t="shared" si="10"/>
        <v>0</v>
      </c>
      <c r="Y58" s="475" t="b">
        <f t="shared" si="11"/>
        <v>0</v>
      </c>
    </row>
    <row r="59" spans="1:25" x14ac:dyDescent="0.25">
      <c r="A59" s="6">
        <f t="shared" si="12"/>
        <v>20</v>
      </c>
      <c r="B59" s="394"/>
      <c r="C59" s="394"/>
      <c r="D59" s="461">
        <f t="shared" si="0"/>
        <v>0</v>
      </c>
      <c r="E59" s="462">
        <f t="shared" si="1"/>
        <v>0</v>
      </c>
      <c r="F59" s="462">
        <f t="shared" si="2"/>
        <v>0</v>
      </c>
      <c r="G59" s="463">
        <f t="shared" si="3"/>
        <v>0</v>
      </c>
      <c r="H59" s="464">
        <f t="shared" si="4"/>
        <v>0</v>
      </c>
      <c r="I59" s="466"/>
      <c r="J59" s="467">
        <v>0</v>
      </c>
      <c r="K59" s="468"/>
      <c r="L59" s="466"/>
      <c r="M59" s="469">
        <v>0</v>
      </c>
      <c r="N59" s="470"/>
      <c r="O59" s="466"/>
      <c r="P59" s="471">
        <f t="shared" si="5"/>
        <v>0</v>
      </c>
      <c r="Q59" s="471">
        <f t="shared" si="6"/>
        <v>0</v>
      </c>
      <c r="R59" s="472">
        <f t="shared" si="7"/>
        <v>0</v>
      </c>
      <c r="S59" s="472">
        <f t="shared" si="8"/>
        <v>0</v>
      </c>
      <c r="T59" s="473">
        <v>0</v>
      </c>
      <c r="U59" s="473">
        <v>0</v>
      </c>
      <c r="V59" s="474">
        <f t="shared" si="9"/>
        <v>0</v>
      </c>
      <c r="W59" s="465"/>
      <c r="X59" s="475" t="b">
        <f t="shared" si="10"/>
        <v>0</v>
      </c>
      <c r="Y59" s="475" t="b">
        <f t="shared" si="11"/>
        <v>0</v>
      </c>
    </row>
    <row r="60" spans="1:25" x14ac:dyDescent="0.25">
      <c r="A60" s="6">
        <f t="shared" si="12"/>
        <v>21</v>
      </c>
      <c r="B60" s="394"/>
      <c r="C60" s="394"/>
      <c r="D60" s="461">
        <f t="shared" si="0"/>
        <v>0</v>
      </c>
      <c r="E60" s="462">
        <f t="shared" si="1"/>
        <v>0</v>
      </c>
      <c r="F60" s="462">
        <f t="shared" si="2"/>
        <v>0</v>
      </c>
      <c r="G60" s="463">
        <f t="shared" si="3"/>
        <v>0</v>
      </c>
      <c r="H60" s="464">
        <f t="shared" si="4"/>
        <v>0</v>
      </c>
      <c r="I60" s="466"/>
      <c r="J60" s="467">
        <v>0</v>
      </c>
      <c r="K60" s="468"/>
      <c r="L60" s="466"/>
      <c r="M60" s="469">
        <v>0</v>
      </c>
      <c r="N60" s="470"/>
      <c r="O60" s="466"/>
      <c r="P60" s="471">
        <f t="shared" si="5"/>
        <v>0</v>
      </c>
      <c r="Q60" s="471">
        <f t="shared" si="6"/>
        <v>0</v>
      </c>
      <c r="R60" s="472">
        <f t="shared" si="7"/>
        <v>0</v>
      </c>
      <c r="S60" s="472">
        <f t="shared" si="8"/>
        <v>0</v>
      </c>
      <c r="T60" s="473">
        <v>0</v>
      </c>
      <c r="U60" s="473">
        <v>0</v>
      </c>
      <c r="V60" s="474">
        <f t="shared" si="9"/>
        <v>0</v>
      </c>
      <c r="W60" s="465"/>
      <c r="X60" s="475" t="b">
        <f t="shared" si="10"/>
        <v>0</v>
      </c>
      <c r="Y60" s="475" t="b">
        <f t="shared" si="11"/>
        <v>0</v>
      </c>
    </row>
    <row r="61" spans="1:25" x14ac:dyDescent="0.25">
      <c r="A61" s="6">
        <f t="shared" si="12"/>
        <v>22</v>
      </c>
      <c r="B61" s="394"/>
      <c r="C61" s="394"/>
      <c r="D61" s="461">
        <f t="shared" si="0"/>
        <v>0</v>
      </c>
      <c r="E61" s="462">
        <f t="shared" si="1"/>
        <v>0</v>
      </c>
      <c r="F61" s="462">
        <f t="shared" si="2"/>
        <v>0</v>
      </c>
      <c r="G61" s="463">
        <f t="shared" si="3"/>
        <v>0</v>
      </c>
      <c r="H61" s="464">
        <f t="shared" si="4"/>
        <v>0</v>
      </c>
      <c r="I61" s="466"/>
      <c r="J61" s="467">
        <v>0</v>
      </c>
      <c r="K61" s="468"/>
      <c r="L61" s="466"/>
      <c r="M61" s="469">
        <v>0</v>
      </c>
      <c r="N61" s="470"/>
      <c r="O61" s="466"/>
      <c r="P61" s="471">
        <f t="shared" si="5"/>
        <v>0</v>
      </c>
      <c r="Q61" s="471">
        <f t="shared" si="6"/>
        <v>0</v>
      </c>
      <c r="R61" s="472">
        <f t="shared" si="7"/>
        <v>0</v>
      </c>
      <c r="S61" s="472">
        <f t="shared" si="8"/>
        <v>0</v>
      </c>
      <c r="T61" s="473">
        <v>0</v>
      </c>
      <c r="U61" s="473">
        <v>0</v>
      </c>
      <c r="V61" s="474">
        <f t="shared" si="9"/>
        <v>0</v>
      </c>
      <c r="W61" s="465"/>
      <c r="X61" s="475" t="b">
        <f t="shared" si="10"/>
        <v>0</v>
      </c>
      <c r="Y61" s="475" t="b">
        <f t="shared" si="11"/>
        <v>0</v>
      </c>
    </row>
    <row r="62" spans="1:25" x14ac:dyDescent="0.25">
      <c r="A62" s="6">
        <f t="shared" si="12"/>
        <v>23</v>
      </c>
      <c r="B62" s="394"/>
      <c r="C62" s="394"/>
      <c r="D62" s="461">
        <f t="shared" si="0"/>
        <v>0</v>
      </c>
      <c r="E62" s="462">
        <f t="shared" si="1"/>
        <v>0</v>
      </c>
      <c r="F62" s="462">
        <f t="shared" si="2"/>
        <v>0</v>
      </c>
      <c r="G62" s="463">
        <f t="shared" si="3"/>
        <v>0</v>
      </c>
      <c r="H62" s="464">
        <f t="shared" si="4"/>
        <v>0</v>
      </c>
      <c r="I62" s="466"/>
      <c r="J62" s="467">
        <v>0</v>
      </c>
      <c r="K62" s="468"/>
      <c r="L62" s="466"/>
      <c r="M62" s="469">
        <v>0</v>
      </c>
      <c r="N62" s="470"/>
      <c r="O62" s="466"/>
      <c r="P62" s="471">
        <f t="shared" si="5"/>
        <v>0</v>
      </c>
      <c r="Q62" s="471">
        <f t="shared" si="6"/>
        <v>0</v>
      </c>
      <c r="R62" s="472">
        <f t="shared" si="7"/>
        <v>0</v>
      </c>
      <c r="S62" s="472">
        <f t="shared" si="8"/>
        <v>0</v>
      </c>
      <c r="T62" s="473">
        <v>0</v>
      </c>
      <c r="U62" s="473">
        <v>0</v>
      </c>
      <c r="V62" s="474">
        <f t="shared" si="9"/>
        <v>0</v>
      </c>
      <c r="W62" s="465"/>
      <c r="X62" s="475" t="b">
        <f t="shared" si="10"/>
        <v>0</v>
      </c>
      <c r="Y62" s="475" t="b">
        <f t="shared" si="11"/>
        <v>0</v>
      </c>
    </row>
    <row r="63" spans="1:25" x14ac:dyDescent="0.25">
      <c r="A63" s="6">
        <f t="shared" si="12"/>
        <v>24</v>
      </c>
      <c r="B63" s="394"/>
      <c r="C63" s="394"/>
      <c r="D63" s="461">
        <f t="shared" si="0"/>
        <v>0</v>
      </c>
      <c r="E63" s="462">
        <f t="shared" si="1"/>
        <v>0</v>
      </c>
      <c r="F63" s="462">
        <f t="shared" si="2"/>
        <v>0</v>
      </c>
      <c r="G63" s="463">
        <f t="shared" si="3"/>
        <v>0</v>
      </c>
      <c r="H63" s="464">
        <f t="shared" si="4"/>
        <v>0</v>
      </c>
      <c r="I63" s="466"/>
      <c r="J63" s="467">
        <v>0</v>
      </c>
      <c r="K63" s="468"/>
      <c r="L63" s="466"/>
      <c r="M63" s="469">
        <v>0</v>
      </c>
      <c r="N63" s="470"/>
      <c r="O63" s="466"/>
      <c r="P63" s="471">
        <f t="shared" si="5"/>
        <v>0</v>
      </c>
      <c r="Q63" s="471">
        <f t="shared" si="6"/>
        <v>0</v>
      </c>
      <c r="R63" s="472">
        <f t="shared" si="7"/>
        <v>0</v>
      </c>
      <c r="S63" s="472">
        <f t="shared" si="8"/>
        <v>0</v>
      </c>
      <c r="T63" s="473">
        <v>0</v>
      </c>
      <c r="U63" s="473">
        <v>0</v>
      </c>
      <c r="V63" s="474">
        <f t="shared" si="9"/>
        <v>0</v>
      </c>
      <c r="W63" s="465"/>
      <c r="X63" s="475" t="b">
        <f t="shared" si="10"/>
        <v>0</v>
      </c>
      <c r="Y63" s="475" t="b">
        <f t="shared" si="11"/>
        <v>0</v>
      </c>
    </row>
    <row r="64" spans="1:25" x14ac:dyDescent="0.25">
      <c r="A64" s="6">
        <f t="shared" si="12"/>
        <v>25</v>
      </c>
      <c r="B64" s="395"/>
      <c r="C64" s="394"/>
      <c r="D64" s="461">
        <f t="shared" si="0"/>
        <v>0</v>
      </c>
      <c r="E64" s="462">
        <f t="shared" si="1"/>
        <v>0</v>
      </c>
      <c r="F64" s="462">
        <f t="shared" si="2"/>
        <v>0</v>
      </c>
      <c r="G64" s="463">
        <f t="shared" si="3"/>
        <v>0</v>
      </c>
      <c r="H64" s="464">
        <f t="shared" si="4"/>
        <v>0</v>
      </c>
      <c r="I64" s="466"/>
      <c r="J64" s="467">
        <v>0</v>
      </c>
      <c r="K64" s="468"/>
      <c r="L64" s="466"/>
      <c r="M64" s="469">
        <v>0</v>
      </c>
      <c r="N64" s="470"/>
      <c r="O64" s="466"/>
      <c r="P64" s="471">
        <f t="shared" si="5"/>
        <v>0</v>
      </c>
      <c r="Q64" s="471">
        <f t="shared" si="6"/>
        <v>0</v>
      </c>
      <c r="R64" s="472">
        <f t="shared" si="7"/>
        <v>0</v>
      </c>
      <c r="S64" s="472">
        <f t="shared" si="8"/>
        <v>0</v>
      </c>
      <c r="T64" s="473">
        <v>0</v>
      </c>
      <c r="U64" s="473">
        <v>0</v>
      </c>
      <c r="V64" s="474">
        <f t="shared" si="9"/>
        <v>0</v>
      </c>
      <c r="W64" s="465"/>
      <c r="X64" s="475" t="b">
        <f t="shared" si="10"/>
        <v>0</v>
      </c>
      <c r="Y64" s="475" t="b">
        <f t="shared" si="11"/>
        <v>0</v>
      </c>
    </row>
    <row r="65" spans="1:25" x14ac:dyDescent="0.25">
      <c r="A65" s="6">
        <f t="shared" si="12"/>
        <v>26</v>
      </c>
      <c r="B65" s="394"/>
      <c r="C65" s="394"/>
      <c r="D65" s="461">
        <f t="shared" si="0"/>
        <v>0</v>
      </c>
      <c r="E65" s="462">
        <f t="shared" si="1"/>
        <v>0</v>
      </c>
      <c r="F65" s="462">
        <f t="shared" si="2"/>
        <v>0</v>
      </c>
      <c r="G65" s="463">
        <f t="shared" si="3"/>
        <v>0</v>
      </c>
      <c r="H65" s="464">
        <f t="shared" si="4"/>
        <v>0</v>
      </c>
      <c r="I65" s="466"/>
      <c r="J65" s="467">
        <v>0</v>
      </c>
      <c r="K65" s="468"/>
      <c r="L65" s="466"/>
      <c r="M65" s="469">
        <v>0</v>
      </c>
      <c r="N65" s="470"/>
      <c r="O65" s="466"/>
      <c r="P65" s="471">
        <f t="shared" si="5"/>
        <v>0</v>
      </c>
      <c r="Q65" s="471">
        <f t="shared" si="6"/>
        <v>0</v>
      </c>
      <c r="R65" s="472">
        <f t="shared" si="7"/>
        <v>0</v>
      </c>
      <c r="S65" s="472">
        <f t="shared" si="8"/>
        <v>0</v>
      </c>
      <c r="T65" s="473">
        <v>0</v>
      </c>
      <c r="U65" s="473">
        <v>0</v>
      </c>
      <c r="V65" s="474">
        <f t="shared" si="9"/>
        <v>0</v>
      </c>
      <c r="W65" s="465"/>
      <c r="X65" s="475" t="b">
        <f t="shared" si="10"/>
        <v>0</v>
      </c>
      <c r="Y65" s="475" t="b">
        <f t="shared" si="11"/>
        <v>0</v>
      </c>
    </row>
    <row r="66" spans="1:25" x14ac:dyDescent="0.25">
      <c r="A66" s="6">
        <f t="shared" si="12"/>
        <v>27</v>
      </c>
      <c r="B66" s="394"/>
      <c r="C66" s="394"/>
      <c r="D66" s="461">
        <f t="shared" si="0"/>
        <v>0</v>
      </c>
      <c r="E66" s="462">
        <f t="shared" si="1"/>
        <v>0</v>
      </c>
      <c r="F66" s="462">
        <f t="shared" si="2"/>
        <v>0</v>
      </c>
      <c r="G66" s="463">
        <f t="shared" si="3"/>
        <v>0</v>
      </c>
      <c r="H66" s="464">
        <f t="shared" si="4"/>
        <v>0</v>
      </c>
      <c r="I66" s="466"/>
      <c r="J66" s="467">
        <v>0</v>
      </c>
      <c r="K66" s="468"/>
      <c r="L66" s="466"/>
      <c r="M66" s="469">
        <v>0</v>
      </c>
      <c r="N66" s="470"/>
      <c r="O66" s="466"/>
      <c r="P66" s="471">
        <f t="shared" si="5"/>
        <v>0</v>
      </c>
      <c r="Q66" s="471">
        <f t="shared" si="6"/>
        <v>0</v>
      </c>
      <c r="R66" s="472">
        <f t="shared" si="7"/>
        <v>0</v>
      </c>
      <c r="S66" s="472">
        <f t="shared" si="8"/>
        <v>0</v>
      </c>
      <c r="T66" s="473">
        <v>0</v>
      </c>
      <c r="U66" s="473">
        <v>0</v>
      </c>
      <c r="V66" s="474">
        <f t="shared" si="9"/>
        <v>0</v>
      </c>
      <c r="W66" s="465"/>
      <c r="X66" s="475" t="b">
        <f t="shared" si="10"/>
        <v>0</v>
      </c>
      <c r="Y66" s="475" t="b">
        <f t="shared" si="11"/>
        <v>0</v>
      </c>
    </row>
    <row r="67" spans="1:25" x14ac:dyDescent="0.25">
      <c r="A67" s="6">
        <f t="shared" si="12"/>
        <v>28</v>
      </c>
      <c r="B67" s="394"/>
      <c r="C67" s="394"/>
      <c r="D67" s="461">
        <f t="shared" si="0"/>
        <v>0</v>
      </c>
      <c r="E67" s="462">
        <f t="shared" si="1"/>
        <v>0</v>
      </c>
      <c r="F67" s="462">
        <f t="shared" si="2"/>
        <v>0</v>
      </c>
      <c r="G67" s="463">
        <f t="shared" si="3"/>
        <v>0</v>
      </c>
      <c r="H67" s="464">
        <f t="shared" si="4"/>
        <v>0</v>
      </c>
      <c r="I67" s="466"/>
      <c r="J67" s="467">
        <v>0</v>
      </c>
      <c r="K67" s="468"/>
      <c r="L67" s="466"/>
      <c r="M67" s="469">
        <v>0</v>
      </c>
      <c r="N67" s="470"/>
      <c r="O67" s="466"/>
      <c r="P67" s="471">
        <f t="shared" si="5"/>
        <v>0</v>
      </c>
      <c r="Q67" s="471">
        <f t="shared" si="6"/>
        <v>0</v>
      </c>
      <c r="R67" s="472">
        <f t="shared" si="7"/>
        <v>0</v>
      </c>
      <c r="S67" s="472">
        <f t="shared" si="8"/>
        <v>0</v>
      </c>
      <c r="T67" s="473">
        <v>0</v>
      </c>
      <c r="U67" s="473">
        <v>0</v>
      </c>
      <c r="V67" s="474">
        <f t="shared" si="9"/>
        <v>0</v>
      </c>
      <c r="W67" s="465"/>
      <c r="X67" s="475" t="b">
        <f t="shared" si="10"/>
        <v>0</v>
      </c>
      <c r="Y67" s="475" t="b">
        <f t="shared" si="11"/>
        <v>0</v>
      </c>
    </row>
    <row r="68" spans="1:25" x14ac:dyDescent="0.25">
      <c r="A68" s="6">
        <f t="shared" si="12"/>
        <v>29</v>
      </c>
      <c r="B68" s="394"/>
      <c r="C68" s="394"/>
      <c r="D68" s="461">
        <f t="shared" si="0"/>
        <v>0</v>
      </c>
      <c r="E68" s="462">
        <f t="shared" si="1"/>
        <v>0</v>
      </c>
      <c r="F68" s="462">
        <f t="shared" si="2"/>
        <v>0</v>
      </c>
      <c r="G68" s="463">
        <f t="shared" si="3"/>
        <v>0</v>
      </c>
      <c r="H68" s="464">
        <f t="shared" si="4"/>
        <v>0</v>
      </c>
      <c r="I68" s="466"/>
      <c r="J68" s="467">
        <v>0</v>
      </c>
      <c r="K68" s="468"/>
      <c r="L68" s="466"/>
      <c r="M68" s="469">
        <v>0</v>
      </c>
      <c r="N68" s="470"/>
      <c r="O68" s="466"/>
      <c r="P68" s="471">
        <f t="shared" si="5"/>
        <v>0</v>
      </c>
      <c r="Q68" s="471">
        <f t="shared" si="6"/>
        <v>0</v>
      </c>
      <c r="R68" s="472">
        <f t="shared" si="7"/>
        <v>0</v>
      </c>
      <c r="S68" s="472">
        <f t="shared" si="8"/>
        <v>0</v>
      </c>
      <c r="T68" s="473">
        <v>0</v>
      </c>
      <c r="U68" s="473">
        <v>0</v>
      </c>
      <c r="V68" s="474">
        <f t="shared" si="9"/>
        <v>0</v>
      </c>
      <c r="W68" s="465"/>
      <c r="X68" s="475" t="b">
        <f t="shared" si="10"/>
        <v>0</v>
      </c>
      <c r="Y68" s="475" t="b">
        <f t="shared" si="11"/>
        <v>0</v>
      </c>
    </row>
    <row r="69" spans="1:25" x14ac:dyDescent="0.25">
      <c r="A69" s="6">
        <f t="shared" si="12"/>
        <v>30</v>
      </c>
      <c r="B69" s="394"/>
      <c r="C69" s="394"/>
      <c r="D69" s="461">
        <f t="shared" si="0"/>
        <v>0</v>
      </c>
      <c r="E69" s="462">
        <f t="shared" si="1"/>
        <v>0</v>
      </c>
      <c r="F69" s="462">
        <f t="shared" si="2"/>
        <v>0</v>
      </c>
      <c r="G69" s="463">
        <f t="shared" si="3"/>
        <v>0</v>
      </c>
      <c r="H69" s="464">
        <f t="shared" si="4"/>
        <v>0</v>
      </c>
      <c r="I69" s="466"/>
      <c r="J69" s="467">
        <v>0</v>
      </c>
      <c r="K69" s="468"/>
      <c r="L69" s="466"/>
      <c r="M69" s="469">
        <v>0</v>
      </c>
      <c r="N69" s="470"/>
      <c r="O69" s="466"/>
      <c r="P69" s="471">
        <f t="shared" si="5"/>
        <v>0</v>
      </c>
      <c r="Q69" s="471">
        <f t="shared" si="6"/>
        <v>0</v>
      </c>
      <c r="R69" s="472">
        <f t="shared" si="7"/>
        <v>0</v>
      </c>
      <c r="S69" s="472">
        <f t="shared" si="8"/>
        <v>0</v>
      </c>
      <c r="T69" s="473">
        <v>0</v>
      </c>
      <c r="U69" s="473">
        <v>0</v>
      </c>
      <c r="V69" s="474">
        <f t="shared" si="9"/>
        <v>0</v>
      </c>
      <c r="W69" s="465"/>
      <c r="X69" s="475" t="b">
        <f t="shared" si="10"/>
        <v>0</v>
      </c>
      <c r="Y69" s="475" t="b">
        <f t="shared" si="11"/>
        <v>0</v>
      </c>
    </row>
    <row r="70" spans="1:25" x14ac:dyDescent="0.25">
      <c r="A70" s="6">
        <f t="shared" si="12"/>
        <v>31</v>
      </c>
      <c r="B70" s="394"/>
      <c r="C70" s="394"/>
      <c r="D70" s="461">
        <f t="shared" si="0"/>
        <v>0</v>
      </c>
      <c r="E70" s="462">
        <f t="shared" si="1"/>
        <v>0</v>
      </c>
      <c r="F70" s="462">
        <f t="shared" si="2"/>
        <v>0</v>
      </c>
      <c r="G70" s="463">
        <f t="shared" si="3"/>
        <v>0</v>
      </c>
      <c r="H70" s="464">
        <f t="shared" si="4"/>
        <v>0</v>
      </c>
      <c r="I70" s="466"/>
      <c r="J70" s="467">
        <v>0</v>
      </c>
      <c r="K70" s="468"/>
      <c r="L70" s="466"/>
      <c r="M70" s="469">
        <v>0</v>
      </c>
      <c r="N70" s="470"/>
      <c r="O70" s="466"/>
      <c r="P70" s="471">
        <f t="shared" si="5"/>
        <v>0</v>
      </c>
      <c r="Q70" s="471">
        <f t="shared" si="6"/>
        <v>0</v>
      </c>
      <c r="R70" s="472">
        <f t="shared" si="7"/>
        <v>0</v>
      </c>
      <c r="S70" s="472">
        <f t="shared" si="8"/>
        <v>0</v>
      </c>
      <c r="T70" s="473">
        <v>0</v>
      </c>
      <c r="U70" s="473">
        <v>0</v>
      </c>
      <c r="V70" s="474">
        <f t="shared" si="9"/>
        <v>0</v>
      </c>
      <c r="W70" s="465"/>
      <c r="X70" s="475" t="b">
        <f t="shared" si="10"/>
        <v>0</v>
      </c>
      <c r="Y70" s="475" t="b">
        <f t="shared" si="11"/>
        <v>0</v>
      </c>
    </row>
    <row r="71" spans="1:25" x14ac:dyDescent="0.25">
      <c r="A71" s="6">
        <f t="shared" si="12"/>
        <v>32</v>
      </c>
      <c r="B71" s="394"/>
      <c r="C71" s="394"/>
      <c r="D71" s="461">
        <f t="shared" si="0"/>
        <v>0</v>
      </c>
      <c r="E71" s="462">
        <f t="shared" si="1"/>
        <v>0</v>
      </c>
      <c r="F71" s="462">
        <f t="shared" si="2"/>
        <v>0</v>
      </c>
      <c r="G71" s="463">
        <f t="shared" si="3"/>
        <v>0</v>
      </c>
      <c r="H71" s="464">
        <f t="shared" si="4"/>
        <v>0</v>
      </c>
      <c r="I71" s="466"/>
      <c r="J71" s="467">
        <v>0</v>
      </c>
      <c r="K71" s="468"/>
      <c r="L71" s="466"/>
      <c r="M71" s="469">
        <v>0</v>
      </c>
      <c r="N71" s="470"/>
      <c r="O71" s="466"/>
      <c r="P71" s="471">
        <f t="shared" si="5"/>
        <v>0</v>
      </c>
      <c r="Q71" s="471">
        <f t="shared" si="6"/>
        <v>0</v>
      </c>
      <c r="R71" s="472">
        <f t="shared" si="7"/>
        <v>0</v>
      </c>
      <c r="S71" s="472">
        <f t="shared" si="8"/>
        <v>0</v>
      </c>
      <c r="T71" s="473">
        <v>0</v>
      </c>
      <c r="U71" s="473">
        <v>0</v>
      </c>
      <c r="V71" s="474">
        <f t="shared" si="9"/>
        <v>0</v>
      </c>
      <c r="W71" s="465"/>
      <c r="X71" s="475" t="b">
        <f t="shared" si="10"/>
        <v>0</v>
      </c>
      <c r="Y71" s="475" t="b">
        <f t="shared" si="11"/>
        <v>0</v>
      </c>
    </row>
    <row r="72" spans="1:25" x14ac:dyDescent="0.25">
      <c r="A72" s="6">
        <f t="shared" si="12"/>
        <v>33</v>
      </c>
      <c r="B72" s="395"/>
      <c r="C72" s="394"/>
      <c r="D72" s="461">
        <f t="shared" si="0"/>
        <v>0</v>
      </c>
      <c r="E72" s="462">
        <f t="shared" si="1"/>
        <v>0</v>
      </c>
      <c r="F72" s="462">
        <f t="shared" si="2"/>
        <v>0</v>
      </c>
      <c r="G72" s="463">
        <f t="shared" si="3"/>
        <v>0</v>
      </c>
      <c r="H72" s="464">
        <f t="shared" si="4"/>
        <v>0</v>
      </c>
      <c r="I72" s="466"/>
      <c r="J72" s="467">
        <v>0</v>
      </c>
      <c r="K72" s="468"/>
      <c r="L72" s="466"/>
      <c r="M72" s="469">
        <v>0</v>
      </c>
      <c r="N72" s="470"/>
      <c r="O72" s="466"/>
      <c r="P72" s="471">
        <f t="shared" si="5"/>
        <v>0</v>
      </c>
      <c r="Q72" s="471">
        <f t="shared" si="6"/>
        <v>0</v>
      </c>
      <c r="R72" s="472">
        <f t="shared" si="7"/>
        <v>0</v>
      </c>
      <c r="S72" s="472">
        <f t="shared" si="8"/>
        <v>0</v>
      </c>
      <c r="T72" s="473">
        <v>0</v>
      </c>
      <c r="U72" s="473">
        <v>0</v>
      </c>
      <c r="V72" s="474">
        <f t="shared" si="9"/>
        <v>0</v>
      </c>
      <c r="W72" s="465"/>
      <c r="X72" s="475" t="b">
        <f t="shared" si="10"/>
        <v>0</v>
      </c>
      <c r="Y72" s="475" t="b">
        <f t="shared" si="11"/>
        <v>0</v>
      </c>
    </row>
    <row r="73" spans="1:25" x14ac:dyDescent="0.25">
      <c r="A73" s="6">
        <f t="shared" si="12"/>
        <v>34</v>
      </c>
      <c r="B73" s="394"/>
      <c r="C73" s="394"/>
      <c r="D73" s="461">
        <f t="shared" si="0"/>
        <v>0</v>
      </c>
      <c r="E73" s="462">
        <f t="shared" si="1"/>
        <v>0</v>
      </c>
      <c r="F73" s="462">
        <f t="shared" si="2"/>
        <v>0</v>
      </c>
      <c r="G73" s="463">
        <f t="shared" si="3"/>
        <v>0</v>
      </c>
      <c r="H73" s="464">
        <f t="shared" si="4"/>
        <v>0</v>
      </c>
      <c r="I73" s="466"/>
      <c r="J73" s="467">
        <v>0</v>
      </c>
      <c r="K73" s="468"/>
      <c r="L73" s="466"/>
      <c r="M73" s="469">
        <v>0</v>
      </c>
      <c r="N73" s="470"/>
      <c r="O73" s="466"/>
      <c r="P73" s="471">
        <f t="shared" si="5"/>
        <v>0</v>
      </c>
      <c r="Q73" s="471">
        <f t="shared" si="6"/>
        <v>0</v>
      </c>
      <c r="R73" s="472">
        <f t="shared" si="7"/>
        <v>0</v>
      </c>
      <c r="S73" s="472">
        <f t="shared" si="8"/>
        <v>0</v>
      </c>
      <c r="T73" s="473">
        <v>0</v>
      </c>
      <c r="U73" s="473">
        <v>0</v>
      </c>
      <c r="V73" s="474">
        <f t="shared" si="9"/>
        <v>0</v>
      </c>
      <c r="W73" s="465"/>
      <c r="X73" s="475" t="b">
        <f t="shared" si="10"/>
        <v>0</v>
      </c>
      <c r="Y73" s="475" t="b">
        <f t="shared" si="11"/>
        <v>0</v>
      </c>
    </row>
    <row r="74" spans="1:25" x14ac:dyDescent="0.25">
      <c r="A74" s="6">
        <f t="shared" si="12"/>
        <v>35</v>
      </c>
      <c r="B74" s="394"/>
      <c r="C74" s="394"/>
      <c r="D74" s="461">
        <f t="shared" si="0"/>
        <v>0</v>
      </c>
      <c r="E74" s="462">
        <f t="shared" si="1"/>
        <v>0</v>
      </c>
      <c r="F74" s="462">
        <f t="shared" si="2"/>
        <v>0</v>
      </c>
      <c r="G74" s="463">
        <f t="shared" si="3"/>
        <v>0</v>
      </c>
      <c r="H74" s="464">
        <f t="shared" si="4"/>
        <v>0</v>
      </c>
      <c r="I74" s="466"/>
      <c r="J74" s="467">
        <v>0</v>
      </c>
      <c r="K74" s="468"/>
      <c r="L74" s="466"/>
      <c r="M74" s="469">
        <v>0</v>
      </c>
      <c r="N74" s="470"/>
      <c r="O74" s="466"/>
      <c r="P74" s="471">
        <f t="shared" si="5"/>
        <v>0</v>
      </c>
      <c r="Q74" s="471">
        <f t="shared" si="6"/>
        <v>0</v>
      </c>
      <c r="R74" s="472">
        <f t="shared" si="7"/>
        <v>0</v>
      </c>
      <c r="S74" s="472">
        <f t="shared" si="8"/>
        <v>0</v>
      </c>
      <c r="T74" s="473">
        <v>0</v>
      </c>
      <c r="U74" s="473">
        <v>0</v>
      </c>
      <c r="V74" s="474">
        <f t="shared" si="9"/>
        <v>0</v>
      </c>
      <c r="W74" s="465"/>
      <c r="X74" s="475" t="b">
        <f t="shared" si="10"/>
        <v>0</v>
      </c>
      <c r="Y74" s="475" t="b">
        <f t="shared" si="11"/>
        <v>0</v>
      </c>
    </row>
    <row r="75" spans="1:25" x14ac:dyDescent="0.25">
      <c r="A75" s="6">
        <f t="shared" si="12"/>
        <v>36</v>
      </c>
      <c r="B75" s="394"/>
      <c r="C75" s="394"/>
      <c r="D75" s="461">
        <f t="shared" si="0"/>
        <v>0</v>
      </c>
      <c r="E75" s="462">
        <f t="shared" si="1"/>
        <v>0</v>
      </c>
      <c r="F75" s="462">
        <f t="shared" si="2"/>
        <v>0</v>
      </c>
      <c r="G75" s="463">
        <f t="shared" si="3"/>
        <v>0</v>
      </c>
      <c r="H75" s="464">
        <f t="shared" si="4"/>
        <v>0</v>
      </c>
      <c r="I75" s="466"/>
      <c r="J75" s="467">
        <v>0</v>
      </c>
      <c r="K75" s="468"/>
      <c r="L75" s="466"/>
      <c r="M75" s="469">
        <v>0</v>
      </c>
      <c r="N75" s="470"/>
      <c r="O75" s="466"/>
      <c r="P75" s="471">
        <f t="shared" si="5"/>
        <v>0</v>
      </c>
      <c r="Q75" s="471">
        <f t="shared" si="6"/>
        <v>0</v>
      </c>
      <c r="R75" s="472">
        <f t="shared" si="7"/>
        <v>0</v>
      </c>
      <c r="S75" s="472">
        <f t="shared" si="8"/>
        <v>0</v>
      </c>
      <c r="T75" s="473">
        <v>0</v>
      </c>
      <c r="U75" s="473">
        <v>0</v>
      </c>
      <c r="V75" s="474">
        <f t="shared" si="9"/>
        <v>0</v>
      </c>
      <c r="W75" s="465"/>
      <c r="X75" s="475" t="b">
        <f t="shared" si="10"/>
        <v>0</v>
      </c>
      <c r="Y75" s="475" t="b">
        <f t="shared" si="11"/>
        <v>0</v>
      </c>
    </row>
    <row r="76" spans="1:25" x14ac:dyDescent="0.25">
      <c r="A76" s="6">
        <f t="shared" si="12"/>
        <v>37</v>
      </c>
      <c r="B76" s="394"/>
      <c r="C76" s="394"/>
      <c r="D76" s="461">
        <f t="shared" si="0"/>
        <v>0</v>
      </c>
      <c r="E76" s="462">
        <f t="shared" si="1"/>
        <v>0</v>
      </c>
      <c r="F76" s="462">
        <f t="shared" si="2"/>
        <v>0</v>
      </c>
      <c r="G76" s="463">
        <f t="shared" si="3"/>
        <v>0</v>
      </c>
      <c r="H76" s="464">
        <f t="shared" si="4"/>
        <v>0</v>
      </c>
      <c r="I76" s="466"/>
      <c r="J76" s="467">
        <v>0</v>
      </c>
      <c r="K76" s="468"/>
      <c r="L76" s="466"/>
      <c r="M76" s="469">
        <v>0</v>
      </c>
      <c r="N76" s="470"/>
      <c r="O76" s="466"/>
      <c r="P76" s="471">
        <f t="shared" si="5"/>
        <v>0</v>
      </c>
      <c r="Q76" s="471">
        <f t="shared" si="6"/>
        <v>0</v>
      </c>
      <c r="R76" s="472">
        <f t="shared" si="7"/>
        <v>0</v>
      </c>
      <c r="S76" s="472">
        <f t="shared" si="8"/>
        <v>0</v>
      </c>
      <c r="T76" s="473">
        <v>0</v>
      </c>
      <c r="U76" s="473">
        <v>0</v>
      </c>
      <c r="V76" s="474">
        <f t="shared" si="9"/>
        <v>0</v>
      </c>
      <c r="W76" s="465"/>
      <c r="X76" s="475" t="b">
        <f t="shared" si="10"/>
        <v>0</v>
      </c>
      <c r="Y76" s="475" t="b">
        <f t="shared" si="11"/>
        <v>0</v>
      </c>
    </row>
    <row r="77" spans="1:25" x14ac:dyDescent="0.25">
      <c r="A77" s="6">
        <f t="shared" si="12"/>
        <v>38</v>
      </c>
      <c r="B77" s="394"/>
      <c r="C77" s="394"/>
      <c r="D77" s="461">
        <f t="shared" si="0"/>
        <v>0</v>
      </c>
      <c r="E77" s="462">
        <f t="shared" si="1"/>
        <v>0</v>
      </c>
      <c r="F77" s="462">
        <f t="shared" si="2"/>
        <v>0</v>
      </c>
      <c r="G77" s="463">
        <f t="shared" si="3"/>
        <v>0</v>
      </c>
      <c r="H77" s="464">
        <f t="shared" si="4"/>
        <v>0</v>
      </c>
      <c r="I77" s="466"/>
      <c r="J77" s="467">
        <v>0</v>
      </c>
      <c r="K77" s="468"/>
      <c r="L77" s="466"/>
      <c r="M77" s="469">
        <v>0</v>
      </c>
      <c r="N77" s="470"/>
      <c r="O77" s="466"/>
      <c r="P77" s="471">
        <f t="shared" si="5"/>
        <v>0</v>
      </c>
      <c r="Q77" s="471">
        <f t="shared" si="6"/>
        <v>0</v>
      </c>
      <c r="R77" s="472">
        <f t="shared" si="7"/>
        <v>0</v>
      </c>
      <c r="S77" s="472">
        <f t="shared" si="8"/>
        <v>0</v>
      </c>
      <c r="T77" s="473">
        <v>0</v>
      </c>
      <c r="U77" s="473">
        <v>0</v>
      </c>
      <c r="V77" s="474">
        <f t="shared" si="9"/>
        <v>0</v>
      </c>
      <c r="W77" s="465"/>
      <c r="X77" s="475" t="b">
        <f t="shared" si="10"/>
        <v>0</v>
      </c>
      <c r="Y77" s="475" t="b">
        <f t="shared" si="11"/>
        <v>0</v>
      </c>
    </row>
    <row r="78" spans="1:25" x14ac:dyDescent="0.25">
      <c r="A78" s="6">
        <f t="shared" si="12"/>
        <v>39</v>
      </c>
      <c r="B78" s="394"/>
      <c r="C78" s="394"/>
      <c r="D78" s="461">
        <f t="shared" si="0"/>
        <v>0</v>
      </c>
      <c r="E78" s="462">
        <f t="shared" si="1"/>
        <v>0</v>
      </c>
      <c r="F78" s="462">
        <f t="shared" si="2"/>
        <v>0</v>
      </c>
      <c r="G78" s="463">
        <f t="shared" si="3"/>
        <v>0</v>
      </c>
      <c r="H78" s="464">
        <f t="shared" si="4"/>
        <v>0</v>
      </c>
      <c r="I78" s="466"/>
      <c r="J78" s="467">
        <v>0</v>
      </c>
      <c r="K78" s="468"/>
      <c r="L78" s="466"/>
      <c r="M78" s="469">
        <v>0</v>
      </c>
      <c r="N78" s="470"/>
      <c r="O78" s="466"/>
      <c r="P78" s="471">
        <f t="shared" si="5"/>
        <v>0</v>
      </c>
      <c r="Q78" s="471">
        <f t="shared" si="6"/>
        <v>0</v>
      </c>
      <c r="R78" s="472">
        <f t="shared" si="7"/>
        <v>0</v>
      </c>
      <c r="S78" s="472">
        <f t="shared" si="8"/>
        <v>0</v>
      </c>
      <c r="T78" s="473">
        <v>0</v>
      </c>
      <c r="U78" s="473">
        <v>0</v>
      </c>
      <c r="V78" s="474">
        <f t="shared" si="9"/>
        <v>0</v>
      </c>
      <c r="W78" s="465"/>
      <c r="X78" s="475" t="b">
        <f t="shared" si="10"/>
        <v>0</v>
      </c>
      <c r="Y78" s="475" t="b">
        <f t="shared" si="11"/>
        <v>0</v>
      </c>
    </row>
    <row r="79" spans="1:25" x14ac:dyDescent="0.25">
      <c r="A79" s="6">
        <f t="shared" si="12"/>
        <v>40</v>
      </c>
      <c r="B79" s="394"/>
      <c r="C79" s="394"/>
      <c r="D79" s="461">
        <f t="shared" si="0"/>
        <v>0</v>
      </c>
      <c r="E79" s="462">
        <f t="shared" si="1"/>
        <v>0</v>
      </c>
      <c r="F79" s="462">
        <f t="shared" si="2"/>
        <v>0</v>
      </c>
      <c r="G79" s="463">
        <f t="shared" si="3"/>
        <v>0</v>
      </c>
      <c r="H79" s="464">
        <f t="shared" si="4"/>
        <v>0</v>
      </c>
      <c r="I79" s="466"/>
      <c r="J79" s="467">
        <v>0</v>
      </c>
      <c r="K79" s="468"/>
      <c r="L79" s="466"/>
      <c r="M79" s="469">
        <v>0</v>
      </c>
      <c r="N79" s="470"/>
      <c r="O79" s="466"/>
      <c r="P79" s="471">
        <f t="shared" si="5"/>
        <v>0</v>
      </c>
      <c r="Q79" s="471">
        <f t="shared" si="6"/>
        <v>0</v>
      </c>
      <c r="R79" s="472">
        <f t="shared" si="7"/>
        <v>0</v>
      </c>
      <c r="S79" s="472">
        <f t="shared" si="8"/>
        <v>0</v>
      </c>
      <c r="T79" s="473">
        <v>0</v>
      </c>
      <c r="U79" s="473">
        <v>0</v>
      </c>
      <c r="V79" s="474">
        <f t="shared" si="9"/>
        <v>0</v>
      </c>
      <c r="W79" s="465"/>
      <c r="X79" s="475" t="b">
        <f t="shared" si="10"/>
        <v>0</v>
      </c>
      <c r="Y79" s="475" t="b">
        <f t="shared" si="11"/>
        <v>0</v>
      </c>
    </row>
    <row r="80" spans="1:25" ht="16.8" x14ac:dyDescent="0.45">
      <c r="A80" s="19"/>
      <c r="B80" s="5"/>
      <c r="C80" s="5"/>
      <c r="D80" s="426"/>
      <c r="E80" s="427"/>
      <c r="F80" s="427"/>
      <c r="G80" s="428"/>
      <c r="H80" s="429"/>
      <c r="I80" s="459"/>
      <c r="J80" s="459"/>
      <c r="K80" s="446"/>
      <c r="L80" s="446"/>
      <c r="M80" s="447"/>
      <c r="N80" s="448"/>
      <c r="O80" s="446"/>
      <c r="P80" s="449"/>
      <c r="Q80" s="449"/>
      <c r="R80" s="450"/>
      <c r="S80" s="450"/>
      <c r="T80" s="451"/>
      <c r="U80" s="451"/>
      <c r="V80" s="452"/>
      <c r="W80" s="438"/>
      <c r="X80" s="453"/>
      <c r="Y80" s="453"/>
    </row>
    <row r="81" spans="1:25" ht="16.8" x14ac:dyDescent="0.45">
      <c r="A81" s="19"/>
      <c r="B81" s="5"/>
      <c r="C81" s="5"/>
      <c r="D81" s="426"/>
      <c r="E81" s="427"/>
      <c r="F81" s="427"/>
      <c r="G81" s="428"/>
      <c r="H81" s="429"/>
      <c r="I81" s="459"/>
      <c r="J81" s="459"/>
      <c r="K81" s="446"/>
      <c r="L81" s="446"/>
      <c r="M81" s="447"/>
      <c r="N81" s="448"/>
      <c r="O81" s="446"/>
      <c r="P81" s="449"/>
      <c r="Q81" s="449"/>
      <c r="R81" s="450"/>
      <c r="S81" s="450"/>
      <c r="T81" s="451"/>
      <c r="U81" s="451"/>
      <c r="V81" s="452"/>
      <c r="W81" s="438"/>
      <c r="X81" s="453"/>
      <c r="Y81" s="453"/>
    </row>
    <row r="82" spans="1:25" ht="22.8" x14ac:dyDescent="0.4">
      <c r="C82" s="581" t="s">
        <v>48</v>
      </c>
      <c r="D82" s="581"/>
      <c r="E82" s="581"/>
      <c r="F82" s="581"/>
      <c r="G82" s="581"/>
      <c r="H82" s="1"/>
      <c r="I82" s="442" t="s">
        <v>99</v>
      </c>
      <c r="J82" s="460"/>
      <c r="K82" s="431"/>
      <c r="L82" s="438"/>
      <c r="M82" s="438"/>
      <c r="N82" s="443"/>
      <c r="O82" s="443"/>
      <c r="P82" s="438"/>
      <c r="Q82" s="444"/>
      <c r="R82" s="584"/>
      <c r="S82" s="584"/>
      <c r="T82" s="438"/>
      <c r="U82" s="438"/>
      <c r="V82" s="438"/>
      <c r="W82" s="438"/>
      <c r="X82" s="438"/>
      <c r="Y82" s="438"/>
    </row>
    <row r="83" spans="1:25" ht="15" customHeight="1" x14ac:dyDescent="0.25">
      <c r="F83" s="389" t="s">
        <v>206</v>
      </c>
      <c r="G83" s="376" t="str">
        <f>G34</f>
        <v>ER200101</v>
      </c>
      <c r="H83" s="1"/>
      <c r="I83" s="460"/>
      <c r="J83" s="460"/>
      <c r="K83" s="438"/>
      <c r="L83" s="438"/>
      <c r="M83" s="438"/>
      <c r="N83" s="443"/>
      <c r="O83" s="443"/>
      <c r="P83" s="438"/>
      <c r="Q83" s="444"/>
      <c r="R83" s="445"/>
      <c r="S83" s="445"/>
      <c r="T83" s="438"/>
      <c r="U83" s="438"/>
      <c r="V83" s="438"/>
      <c r="W83" s="438"/>
      <c r="X83" s="438"/>
      <c r="Y83" s="438"/>
    </row>
    <row r="84" spans="1:25" ht="15" customHeight="1" x14ac:dyDescent="0.3">
      <c r="B84" s="17" t="s">
        <v>46</v>
      </c>
      <c r="C84" s="387" t="str">
        <f>C35</f>
        <v>ABC Company</v>
      </c>
      <c r="F84" s="389" t="s">
        <v>2</v>
      </c>
      <c r="G84" s="391">
        <f>G35</f>
        <v>43831</v>
      </c>
      <c r="H84" s="1"/>
      <c r="I84" s="460"/>
      <c r="J84" s="460"/>
      <c r="K84" s="438"/>
      <c r="L84" s="438"/>
      <c r="M84" s="438"/>
      <c r="N84" s="438"/>
      <c r="O84" s="438"/>
      <c r="P84" s="438"/>
      <c r="Q84" s="438"/>
      <c r="R84" s="438"/>
      <c r="S84" s="438"/>
      <c r="T84" s="438"/>
      <c r="U84" s="438"/>
      <c r="V84" s="438"/>
      <c r="W84" s="438"/>
      <c r="X84" s="438"/>
      <c r="Y84" s="438"/>
    </row>
    <row r="85" spans="1:25" ht="15" customHeight="1" x14ac:dyDescent="0.25">
      <c r="B85" s="9"/>
      <c r="C85" s="18"/>
      <c r="F85" s="389" t="s">
        <v>207</v>
      </c>
      <c r="G85" s="390">
        <v>3</v>
      </c>
      <c r="H85" s="1"/>
      <c r="I85" s="460"/>
      <c r="J85" s="460"/>
      <c r="K85" s="438"/>
      <c r="L85" s="438"/>
      <c r="M85" s="438"/>
      <c r="N85" s="438"/>
      <c r="O85" s="438"/>
      <c r="P85" s="438"/>
      <c r="Q85" s="438"/>
      <c r="R85" s="438"/>
      <c r="S85" s="438"/>
      <c r="T85" s="438"/>
      <c r="U85" s="438"/>
      <c r="V85" s="438"/>
      <c r="W85" s="438"/>
      <c r="X85" s="438"/>
      <c r="Y85" s="438"/>
    </row>
    <row r="86" spans="1:25" ht="15" customHeight="1" x14ac:dyDescent="0.25">
      <c r="B86" s="9"/>
      <c r="C86" s="18"/>
      <c r="F86" s="9"/>
      <c r="G86" s="388"/>
      <c r="H86" s="1"/>
      <c r="I86" s="460"/>
      <c r="J86" s="460"/>
      <c r="K86" s="437"/>
      <c r="L86" s="437"/>
      <c r="M86" s="437"/>
      <c r="N86" s="438"/>
      <c r="O86" s="438"/>
      <c r="P86" s="438"/>
      <c r="Q86" s="438"/>
      <c r="R86" s="438"/>
      <c r="S86" s="438"/>
      <c r="T86" s="454" t="s">
        <v>225</v>
      </c>
      <c r="U86" s="454"/>
      <c r="V86" s="438"/>
      <c r="W86" s="438"/>
      <c r="X86" s="438"/>
      <c r="Y86" s="438"/>
    </row>
    <row r="87" spans="1:25" x14ac:dyDescent="0.25">
      <c r="A87" s="19"/>
      <c r="B87" s="19"/>
      <c r="C87" s="21"/>
      <c r="D87" s="19"/>
      <c r="E87" s="19"/>
      <c r="F87" s="12" t="s">
        <v>12</v>
      </c>
      <c r="G87" s="20" t="s">
        <v>49</v>
      </c>
      <c r="H87" s="409" t="s">
        <v>212</v>
      </c>
      <c r="I87" s="431"/>
      <c r="J87" s="431"/>
      <c r="K87" s="437" t="s">
        <v>194</v>
      </c>
      <c r="L87" s="437" t="s">
        <v>202</v>
      </c>
      <c r="M87" s="437" t="s">
        <v>199</v>
      </c>
      <c r="N87" s="439" t="s">
        <v>209</v>
      </c>
      <c r="O87" s="439" t="s">
        <v>211</v>
      </c>
      <c r="P87" s="437" t="s">
        <v>47</v>
      </c>
      <c r="Q87" s="437" t="s">
        <v>47</v>
      </c>
      <c r="R87" s="455" t="s">
        <v>15</v>
      </c>
      <c r="S87" s="455" t="s">
        <v>15</v>
      </c>
      <c r="T87" s="455" t="s">
        <v>15</v>
      </c>
      <c r="U87" s="455" t="s">
        <v>15</v>
      </c>
      <c r="V87" s="456"/>
      <c r="W87" s="438"/>
      <c r="X87" s="455" t="s">
        <v>15</v>
      </c>
      <c r="Y87" s="455" t="s">
        <v>15</v>
      </c>
    </row>
    <row r="88" spans="1:25" x14ac:dyDescent="0.25">
      <c r="A88" s="12" t="s">
        <v>6</v>
      </c>
      <c r="B88" s="12" t="s">
        <v>23</v>
      </c>
      <c r="C88" s="12" t="s">
        <v>7</v>
      </c>
      <c r="D88" s="12" t="s">
        <v>24</v>
      </c>
      <c r="E88" s="12" t="s">
        <v>98</v>
      </c>
      <c r="F88" s="12" t="s">
        <v>14</v>
      </c>
      <c r="G88" s="43">
        <f>G84</f>
        <v>43831</v>
      </c>
      <c r="H88" s="409" t="s">
        <v>205</v>
      </c>
      <c r="I88" s="458" t="s">
        <v>24</v>
      </c>
      <c r="J88" s="458" t="s">
        <v>65</v>
      </c>
      <c r="K88" s="437" t="s">
        <v>200</v>
      </c>
      <c r="L88" s="437" t="s">
        <v>14</v>
      </c>
      <c r="M88" s="440" t="s">
        <v>13</v>
      </c>
      <c r="N88" s="441" t="s">
        <v>210</v>
      </c>
      <c r="O88" s="441" t="s">
        <v>205</v>
      </c>
      <c r="P88" s="437" t="s">
        <v>22</v>
      </c>
      <c r="Q88" s="437" t="s">
        <v>201</v>
      </c>
      <c r="R88" s="457" t="s">
        <v>34</v>
      </c>
      <c r="S88" s="457" t="s">
        <v>12</v>
      </c>
      <c r="T88" s="457" t="s">
        <v>13</v>
      </c>
      <c r="U88" s="457" t="s">
        <v>224</v>
      </c>
      <c r="V88" s="457" t="s">
        <v>16</v>
      </c>
      <c r="W88" s="438"/>
      <c r="X88" s="457" t="s">
        <v>13</v>
      </c>
      <c r="Y88" s="457" t="s">
        <v>224</v>
      </c>
    </row>
    <row r="89" spans="1:25" x14ac:dyDescent="0.25">
      <c r="A89" s="6">
        <v>41</v>
      </c>
      <c r="B89" s="394"/>
      <c r="C89" s="394"/>
      <c r="D89" s="461">
        <f t="shared" ref="D89:D128" si="13">I89</f>
        <v>0</v>
      </c>
      <c r="E89" s="462">
        <f t="shared" ref="E89:E128" si="14">R89</f>
        <v>0</v>
      </c>
      <c r="F89" s="462">
        <f t="shared" ref="F89:F128" si="15">E89*D89</f>
        <v>0</v>
      </c>
      <c r="G89" s="463">
        <f t="shared" ref="G89:G128" si="16">N89</f>
        <v>0</v>
      </c>
      <c r="H89" s="464">
        <f t="shared" ref="H89:H128" si="17">O89</f>
        <v>0</v>
      </c>
      <c r="I89" s="466"/>
      <c r="J89" s="467">
        <v>0</v>
      </c>
      <c r="K89" s="468"/>
      <c r="L89" s="466"/>
      <c r="M89" s="469">
        <v>0</v>
      </c>
      <c r="N89" s="470"/>
      <c r="O89" s="466"/>
      <c r="P89" s="471">
        <f t="shared" ref="P89:P128" si="18">J89*(1-M89)</f>
        <v>0</v>
      </c>
      <c r="Q89" s="471">
        <f t="shared" ref="Q89:Q128" si="19">P89*I89</f>
        <v>0</v>
      </c>
      <c r="R89" s="472">
        <f t="shared" ref="R89:R128" si="20">SUM(X89:Y89)</f>
        <v>0</v>
      </c>
      <c r="S89" s="472">
        <f t="shared" ref="S89:S128" si="21">R89*G90</f>
        <v>0</v>
      </c>
      <c r="T89" s="473">
        <v>0</v>
      </c>
      <c r="U89" s="473">
        <v>0</v>
      </c>
      <c r="V89" s="474">
        <f t="shared" ref="V89:V128" si="22">IFERROR((R89-P89)/R89,0)</f>
        <v>0</v>
      </c>
      <c r="W89" s="465"/>
      <c r="X89" s="475" t="b">
        <f t="shared" ref="X89:X128" si="23">IF(T89&gt;0,H90*(1-T89))</f>
        <v>0</v>
      </c>
      <c r="Y89" s="475" t="b">
        <f t="shared" ref="Y89:Y128" si="24">IF(U89&gt;0,P89/(1-U89))</f>
        <v>0</v>
      </c>
    </row>
    <row r="90" spans="1:25" x14ac:dyDescent="0.25">
      <c r="A90" s="6">
        <f>A89+1</f>
        <v>42</v>
      </c>
      <c r="B90" s="394"/>
      <c r="C90" s="394"/>
      <c r="D90" s="461">
        <f t="shared" si="13"/>
        <v>0</v>
      </c>
      <c r="E90" s="462">
        <f t="shared" si="14"/>
        <v>0</v>
      </c>
      <c r="F90" s="462">
        <f t="shared" si="15"/>
        <v>0</v>
      </c>
      <c r="G90" s="463">
        <f t="shared" si="16"/>
        <v>0</v>
      </c>
      <c r="H90" s="464">
        <f t="shared" si="17"/>
        <v>0</v>
      </c>
      <c r="I90" s="466"/>
      <c r="J90" s="467">
        <v>0</v>
      </c>
      <c r="K90" s="468"/>
      <c r="L90" s="466"/>
      <c r="M90" s="469">
        <v>0</v>
      </c>
      <c r="N90" s="470"/>
      <c r="O90" s="466"/>
      <c r="P90" s="471">
        <f t="shared" si="18"/>
        <v>0</v>
      </c>
      <c r="Q90" s="471">
        <f t="shared" si="19"/>
        <v>0</v>
      </c>
      <c r="R90" s="472">
        <f t="shared" si="20"/>
        <v>0</v>
      </c>
      <c r="S90" s="472">
        <f t="shared" si="21"/>
        <v>0</v>
      </c>
      <c r="T90" s="473">
        <v>0</v>
      </c>
      <c r="U90" s="473">
        <v>0</v>
      </c>
      <c r="V90" s="474">
        <f t="shared" si="22"/>
        <v>0</v>
      </c>
      <c r="W90" s="465"/>
      <c r="X90" s="475" t="b">
        <f t="shared" si="23"/>
        <v>0</v>
      </c>
      <c r="Y90" s="475" t="b">
        <f t="shared" si="24"/>
        <v>0</v>
      </c>
    </row>
    <row r="91" spans="1:25" x14ac:dyDescent="0.25">
      <c r="A91" s="6">
        <f t="shared" ref="A91:A128" si="25">A90+1</f>
        <v>43</v>
      </c>
      <c r="B91" s="394"/>
      <c r="C91" s="394"/>
      <c r="D91" s="461">
        <f t="shared" si="13"/>
        <v>0</v>
      </c>
      <c r="E91" s="462">
        <f t="shared" si="14"/>
        <v>0</v>
      </c>
      <c r="F91" s="462">
        <f t="shared" si="15"/>
        <v>0</v>
      </c>
      <c r="G91" s="463">
        <f t="shared" si="16"/>
        <v>0</v>
      </c>
      <c r="H91" s="464">
        <f t="shared" si="17"/>
        <v>0</v>
      </c>
      <c r="I91" s="466"/>
      <c r="J91" s="467">
        <v>0</v>
      </c>
      <c r="K91" s="468"/>
      <c r="L91" s="466"/>
      <c r="M91" s="469">
        <v>0</v>
      </c>
      <c r="N91" s="470"/>
      <c r="O91" s="466"/>
      <c r="P91" s="471">
        <f t="shared" si="18"/>
        <v>0</v>
      </c>
      <c r="Q91" s="471">
        <f t="shared" si="19"/>
        <v>0</v>
      </c>
      <c r="R91" s="472">
        <f t="shared" si="20"/>
        <v>0</v>
      </c>
      <c r="S91" s="472">
        <f t="shared" si="21"/>
        <v>0</v>
      </c>
      <c r="T91" s="473">
        <v>0</v>
      </c>
      <c r="U91" s="473">
        <v>0</v>
      </c>
      <c r="V91" s="474">
        <f t="shared" si="22"/>
        <v>0</v>
      </c>
      <c r="W91" s="465"/>
      <c r="X91" s="475" t="b">
        <f t="shared" si="23"/>
        <v>0</v>
      </c>
      <c r="Y91" s="475" t="b">
        <f t="shared" si="24"/>
        <v>0</v>
      </c>
    </row>
    <row r="92" spans="1:25" x14ac:dyDescent="0.25">
      <c r="A92" s="6">
        <f t="shared" si="25"/>
        <v>44</v>
      </c>
      <c r="B92" s="394"/>
      <c r="C92" s="394"/>
      <c r="D92" s="461">
        <f t="shared" si="13"/>
        <v>0</v>
      </c>
      <c r="E92" s="462">
        <f t="shared" si="14"/>
        <v>0</v>
      </c>
      <c r="F92" s="462">
        <f t="shared" si="15"/>
        <v>0</v>
      </c>
      <c r="G92" s="463">
        <f t="shared" si="16"/>
        <v>0</v>
      </c>
      <c r="H92" s="464">
        <f t="shared" si="17"/>
        <v>0</v>
      </c>
      <c r="I92" s="466"/>
      <c r="J92" s="467">
        <v>0</v>
      </c>
      <c r="K92" s="468"/>
      <c r="L92" s="466"/>
      <c r="M92" s="469">
        <v>0</v>
      </c>
      <c r="N92" s="470"/>
      <c r="O92" s="466"/>
      <c r="P92" s="471">
        <f t="shared" si="18"/>
        <v>0</v>
      </c>
      <c r="Q92" s="471">
        <f t="shared" si="19"/>
        <v>0</v>
      </c>
      <c r="R92" s="472">
        <f t="shared" si="20"/>
        <v>0</v>
      </c>
      <c r="S92" s="472">
        <f t="shared" si="21"/>
        <v>0</v>
      </c>
      <c r="T92" s="473">
        <v>0</v>
      </c>
      <c r="U92" s="473">
        <v>0</v>
      </c>
      <c r="V92" s="474">
        <f t="shared" si="22"/>
        <v>0</v>
      </c>
      <c r="W92" s="465"/>
      <c r="X92" s="475" t="b">
        <f t="shared" si="23"/>
        <v>0</v>
      </c>
      <c r="Y92" s="475" t="b">
        <f t="shared" si="24"/>
        <v>0</v>
      </c>
    </row>
    <row r="93" spans="1:25" x14ac:dyDescent="0.25">
      <c r="A93" s="6">
        <f t="shared" si="25"/>
        <v>45</v>
      </c>
      <c r="B93" s="394"/>
      <c r="C93" s="394"/>
      <c r="D93" s="461">
        <f t="shared" si="13"/>
        <v>0</v>
      </c>
      <c r="E93" s="462">
        <f t="shared" si="14"/>
        <v>0</v>
      </c>
      <c r="F93" s="462">
        <f t="shared" si="15"/>
        <v>0</v>
      </c>
      <c r="G93" s="463">
        <f t="shared" si="16"/>
        <v>0</v>
      </c>
      <c r="H93" s="464">
        <f t="shared" si="17"/>
        <v>0</v>
      </c>
      <c r="I93" s="466"/>
      <c r="J93" s="467">
        <v>0</v>
      </c>
      <c r="K93" s="468"/>
      <c r="L93" s="466"/>
      <c r="M93" s="469">
        <v>0</v>
      </c>
      <c r="N93" s="470"/>
      <c r="O93" s="466"/>
      <c r="P93" s="471">
        <f t="shared" si="18"/>
        <v>0</v>
      </c>
      <c r="Q93" s="471">
        <f t="shared" si="19"/>
        <v>0</v>
      </c>
      <c r="R93" s="472">
        <f t="shared" si="20"/>
        <v>0</v>
      </c>
      <c r="S93" s="472">
        <f t="shared" si="21"/>
        <v>0</v>
      </c>
      <c r="T93" s="473">
        <v>0</v>
      </c>
      <c r="U93" s="473">
        <v>0</v>
      </c>
      <c r="V93" s="474">
        <f t="shared" si="22"/>
        <v>0</v>
      </c>
      <c r="W93" s="465"/>
      <c r="X93" s="475" t="b">
        <f t="shared" si="23"/>
        <v>0</v>
      </c>
      <c r="Y93" s="475" t="b">
        <f t="shared" si="24"/>
        <v>0</v>
      </c>
    </row>
    <row r="94" spans="1:25" x14ac:dyDescent="0.25">
      <c r="A94" s="6">
        <f t="shared" si="25"/>
        <v>46</v>
      </c>
      <c r="B94" s="356"/>
      <c r="C94" s="356"/>
      <c r="D94" s="461">
        <f t="shared" si="13"/>
        <v>0</v>
      </c>
      <c r="E94" s="462">
        <f t="shared" si="14"/>
        <v>0</v>
      </c>
      <c r="F94" s="462">
        <f t="shared" si="15"/>
        <v>0</v>
      </c>
      <c r="G94" s="463">
        <f t="shared" si="16"/>
        <v>0</v>
      </c>
      <c r="H94" s="464">
        <f t="shared" si="17"/>
        <v>0</v>
      </c>
      <c r="I94" s="466"/>
      <c r="J94" s="467">
        <v>0</v>
      </c>
      <c r="K94" s="468"/>
      <c r="L94" s="466"/>
      <c r="M94" s="469">
        <v>0</v>
      </c>
      <c r="N94" s="470"/>
      <c r="O94" s="466"/>
      <c r="P94" s="471">
        <f t="shared" si="18"/>
        <v>0</v>
      </c>
      <c r="Q94" s="471">
        <f t="shared" si="19"/>
        <v>0</v>
      </c>
      <c r="R94" s="472">
        <f t="shared" si="20"/>
        <v>0</v>
      </c>
      <c r="S94" s="472">
        <f t="shared" si="21"/>
        <v>0</v>
      </c>
      <c r="T94" s="473">
        <v>0</v>
      </c>
      <c r="U94" s="473">
        <v>0</v>
      </c>
      <c r="V94" s="474">
        <f t="shared" si="22"/>
        <v>0</v>
      </c>
      <c r="W94" s="465"/>
      <c r="X94" s="475" t="b">
        <f t="shared" si="23"/>
        <v>0</v>
      </c>
      <c r="Y94" s="475" t="b">
        <f t="shared" si="24"/>
        <v>0</v>
      </c>
    </row>
    <row r="95" spans="1:25" x14ac:dyDescent="0.25">
      <c r="A95" s="6">
        <f t="shared" si="25"/>
        <v>47</v>
      </c>
      <c r="B95" s="356"/>
      <c r="C95" s="356"/>
      <c r="D95" s="461">
        <f t="shared" si="13"/>
        <v>0</v>
      </c>
      <c r="E95" s="462">
        <f t="shared" si="14"/>
        <v>0</v>
      </c>
      <c r="F95" s="462">
        <f t="shared" si="15"/>
        <v>0</v>
      </c>
      <c r="G95" s="463">
        <f t="shared" si="16"/>
        <v>0</v>
      </c>
      <c r="H95" s="464">
        <f t="shared" si="17"/>
        <v>0</v>
      </c>
      <c r="I95" s="466"/>
      <c r="J95" s="467">
        <v>0</v>
      </c>
      <c r="K95" s="468"/>
      <c r="L95" s="466"/>
      <c r="M95" s="469">
        <v>0</v>
      </c>
      <c r="N95" s="470"/>
      <c r="O95" s="466"/>
      <c r="P95" s="471">
        <f t="shared" si="18"/>
        <v>0</v>
      </c>
      <c r="Q95" s="471">
        <f t="shared" si="19"/>
        <v>0</v>
      </c>
      <c r="R95" s="472">
        <f t="shared" si="20"/>
        <v>0</v>
      </c>
      <c r="S95" s="472">
        <f t="shared" si="21"/>
        <v>0</v>
      </c>
      <c r="T95" s="473">
        <v>0</v>
      </c>
      <c r="U95" s="473">
        <v>0</v>
      </c>
      <c r="V95" s="474">
        <f t="shared" si="22"/>
        <v>0</v>
      </c>
      <c r="W95" s="465"/>
      <c r="X95" s="475" t="b">
        <f t="shared" si="23"/>
        <v>0</v>
      </c>
      <c r="Y95" s="475" t="b">
        <f t="shared" si="24"/>
        <v>0</v>
      </c>
    </row>
    <row r="96" spans="1:25" x14ac:dyDescent="0.25">
      <c r="A96" s="6">
        <f t="shared" si="25"/>
        <v>48</v>
      </c>
      <c r="B96" s="356"/>
      <c r="C96" s="356"/>
      <c r="D96" s="461">
        <f t="shared" si="13"/>
        <v>0</v>
      </c>
      <c r="E96" s="462">
        <f t="shared" si="14"/>
        <v>0</v>
      </c>
      <c r="F96" s="462">
        <f t="shared" si="15"/>
        <v>0</v>
      </c>
      <c r="G96" s="463">
        <f t="shared" si="16"/>
        <v>0</v>
      </c>
      <c r="H96" s="464">
        <f t="shared" si="17"/>
        <v>0</v>
      </c>
      <c r="I96" s="466"/>
      <c r="J96" s="467">
        <v>0</v>
      </c>
      <c r="K96" s="468"/>
      <c r="L96" s="466"/>
      <c r="M96" s="469">
        <v>0</v>
      </c>
      <c r="N96" s="470"/>
      <c r="O96" s="466"/>
      <c r="P96" s="471">
        <f t="shared" si="18"/>
        <v>0</v>
      </c>
      <c r="Q96" s="471">
        <f t="shared" si="19"/>
        <v>0</v>
      </c>
      <c r="R96" s="472">
        <f t="shared" si="20"/>
        <v>0</v>
      </c>
      <c r="S96" s="472">
        <f t="shared" si="21"/>
        <v>0</v>
      </c>
      <c r="T96" s="473">
        <v>0</v>
      </c>
      <c r="U96" s="473">
        <v>0</v>
      </c>
      <c r="V96" s="474">
        <f t="shared" si="22"/>
        <v>0</v>
      </c>
      <c r="W96" s="465"/>
      <c r="X96" s="475" t="b">
        <f t="shared" si="23"/>
        <v>0</v>
      </c>
      <c r="Y96" s="475" t="b">
        <f t="shared" si="24"/>
        <v>0</v>
      </c>
    </row>
    <row r="97" spans="1:25" x14ac:dyDescent="0.25">
      <c r="A97" s="6">
        <f t="shared" si="25"/>
        <v>49</v>
      </c>
      <c r="B97" s="356"/>
      <c r="C97" s="356"/>
      <c r="D97" s="461">
        <f t="shared" si="13"/>
        <v>0</v>
      </c>
      <c r="E97" s="462">
        <f t="shared" si="14"/>
        <v>0</v>
      </c>
      <c r="F97" s="462">
        <f t="shared" si="15"/>
        <v>0</v>
      </c>
      <c r="G97" s="463">
        <f t="shared" si="16"/>
        <v>0</v>
      </c>
      <c r="H97" s="464">
        <f t="shared" si="17"/>
        <v>0</v>
      </c>
      <c r="I97" s="466"/>
      <c r="J97" s="467">
        <v>0</v>
      </c>
      <c r="K97" s="468"/>
      <c r="L97" s="466"/>
      <c r="M97" s="469">
        <v>0</v>
      </c>
      <c r="N97" s="470"/>
      <c r="O97" s="466"/>
      <c r="P97" s="471">
        <f t="shared" si="18"/>
        <v>0</v>
      </c>
      <c r="Q97" s="471">
        <f t="shared" si="19"/>
        <v>0</v>
      </c>
      <c r="R97" s="472">
        <f t="shared" si="20"/>
        <v>0</v>
      </c>
      <c r="S97" s="472">
        <f t="shared" si="21"/>
        <v>0</v>
      </c>
      <c r="T97" s="473">
        <v>0</v>
      </c>
      <c r="U97" s="473">
        <v>0</v>
      </c>
      <c r="V97" s="474">
        <f t="shared" si="22"/>
        <v>0</v>
      </c>
      <c r="W97" s="465"/>
      <c r="X97" s="475" t="b">
        <f t="shared" si="23"/>
        <v>0</v>
      </c>
      <c r="Y97" s="475" t="b">
        <f t="shared" si="24"/>
        <v>0</v>
      </c>
    </row>
    <row r="98" spans="1:25" x14ac:dyDescent="0.25">
      <c r="A98" s="6">
        <f t="shared" si="25"/>
        <v>50</v>
      </c>
      <c r="B98" s="356"/>
      <c r="C98" s="356"/>
      <c r="D98" s="461">
        <f t="shared" si="13"/>
        <v>0</v>
      </c>
      <c r="E98" s="462">
        <f t="shared" si="14"/>
        <v>0</v>
      </c>
      <c r="F98" s="462">
        <f t="shared" si="15"/>
        <v>0</v>
      </c>
      <c r="G98" s="463">
        <f t="shared" si="16"/>
        <v>0</v>
      </c>
      <c r="H98" s="464">
        <f t="shared" si="17"/>
        <v>0</v>
      </c>
      <c r="I98" s="466"/>
      <c r="J98" s="467">
        <v>0</v>
      </c>
      <c r="K98" s="468"/>
      <c r="L98" s="466"/>
      <c r="M98" s="469">
        <v>0</v>
      </c>
      <c r="N98" s="470"/>
      <c r="O98" s="466"/>
      <c r="P98" s="471">
        <f t="shared" si="18"/>
        <v>0</v>
      </c>
      <c r="Q98" s="471">
        <f t="shared" si="19"/>
        <v>0</v>
      </c>
      <c r="R98" s="472">
        <f t="shared" si="20"/>
        <v>0</v>
      </c>
      <c r="S98" s="472">
        <f t="shared" si="21"/>
        <v>0</v>
      </c>
      <c r="T98" s="473">
        <v>0</v>
      </c>
      <c r="U98" s="473">
        <v>0</v>
      </c>
      <c r="V98" s="474">
        <f t="shared" si="22"/>
        <v>0</v>
      </c>
      <c r="W98" s="465"/>
      <c r="X98" s="475" t="b">
        <f t="shared" si="23"/>
        <v>0</v>
      </c>
      <c r="Y98" s="475" t="b">
        <f t="shared" si="24"/>
        <v>0</v>
      </c>
    </row>
    <row r="99" spans="1:25" x14ac:dyDescent="0.25">
      <c r="A99" s="6">
        <f t="shared" si="25"/>
        <v>51</v>
      </c>
      <c r="B99" s="356"/>
      <c r="C99" s="356"/>
      <c r="D99" s="461">
        <f t="shared" si="13"/>
        <v>0</v>
      </c>
      <c r="E99" s="462">
        <f t="shared" si="14"/>
        <v>0</v>
      </c>
      <c r="F99" s="462">
        <f t="shared" si="15"/>
        <v>0</v>
      </c>
      <c r="G99" s="463">
        <f t="shared" si="16"/>
        <v>0</v>
      </c>
      <c r="H99" s="464">
        <f t="shared" si="17"/>
        <v>0</v>
      </c>
      <c r="I99" s="466"/>
      <c r="J99" s="467">
        <v>0</v>
      </c>
      <c r="K99" s="468"/>
      <c r="L99" s="466"/>
      <c r="M99" s="469">
        <v>0</v>
      </c>
      <c r="N99" s="470"/>
      <c r="O99" s="466"/>
      <c r="P99" s="471">
        <f t="shared" si="18"/>
        <v>0</v>
      </c>
      <c r="Q99" s="471">
        <f t="shared" si="19"/>
        <v>0</v>
      </c>
      <c r="R99" s="472">
        <f t="shared" si="20"/>
        <v>0</v>
      </c>
      <c r="S99" s="472">
        <f t="shared" si="21"/>
        <v>0</v>
      </c>
      <c r="T99" s="473">
        <v>0</v>
      </c>
      <c r="U99" s="473">
        <v>0</v>
      </c>
      <c r="V99" s="474">
        <f t="shared" si="22"/>
        <v>0</v>
      </c>
      <c r="W99" s="465"/>
      <c r="X99" s="475" t="b">
        <f t="shared" si="23"/>
        <v>0</v>
      </c>
      <c r="Y99" s="475" t="b">
        <f t="shared" si="24"/>
        <v>0</v>
      </c>
    </row>
    <row r="100" spans="1:25" x14ac:dyDescent="0.25">
      <c r="A100" s="6">
        <f t="shared" si="25"/>
        <v>52</v>
      </c>
      <c r="B100" s="357"/>
      <c r="C100" s="357"/>
      <c r="D100" s="461">
        <f t="shared" si="13"/>
        <v>0</v>
      </c>
      <c r="E100" s="462">
        <f t="shared" si="14"/>
        <v>0</v>
      </c>
      <c r="F100" s="462">
        <f t="shared" si="15"/>
        <v>0</v>
      </c>
      <c r="G100" s="463">
        <f t="shared" si="16"/>
        <v>0</v>
      </c>
      <c r="H100" s="464">
        <f t="shared" si="17"/>
        <v>0</v>
      </c>
      <c r="I100" s="466"/>
      <c r="J100" s="467">
        <v>0</v>
      </c>
      <c r="K100" s="468"/>
      <c r="L100" s="466"/>
      <c r="M100" s="469">
        <v>0</v>
      </c>
      <c r="N100" s="470"/>
      <c r="O100" s="466"/>
      <c r="P100" s="471">
        <f t="shared" si="18"/>
        <v>0</v>
      </c>
      <c r="Q100" s="471">
        <f t="shared" si="19"/>
        <v>0</v>
      </c>
      <c r="R100" s="472">
        <f t="shared" si="20"/>
        <v>0</v>
      </c>
      <c r="S100" s="472">
        <f t="shared" si="21"/>
        <v>0</v>
      </c>
      <c r="T100" s="473">
        <v>0</v>
      </c>
      <c r="U100" s="473">
        <v>0</v>
      </c>
      <c r="V100" s="474">
        <f t="shared" si="22"/>
        <v>0</v>
      </c>
      <c r="W100" s="465"/>
      <c r="X100" s="475" t="b">
        <f t="shared" si="23"/>
        <v>0</v>
      </c>
      <c r="Y100" s="475" t="b">
        <f t="shared" si="24"/>
        <v>0</v>
      </c>
    </row>
    <row r="101" spans="1:25" x14ac:dyDescent="0.25">
      <c r="A101" s="6">
        <f t="shared" si="25"/>
        <v>53</v>
      </c>
      <c r="B101" s="356"/>
      <c r="C101" s="356"/>
      <c r="D101" s="461">
        <f t="shared" si="13"/>
        <v>0</v>
      </c>
      <c r="E101" s="462">
        <f t="shared" si="14"/>
        <v>0</v>
      </c>
      <c r="F101" s="462">
        <f t="shared" si="15"/>
        <v>0</v>
      </c>
      <c r="G101" s="463">
        <f t="shared" si="16"/>
        <v>0</v>
      </c>
      <c r="H101" s="464">
        <f t="shared" si="17"/>
        <v>0</v>
      </c>
      <c r="I101" s="466"/>
      <c r="J101" s="467">
        <v>0</v>
      </c>
      <c r="K101" s="468"/>
      <c r="L101" s="466"/>
      <c r="M101" s="469">
        <v>0</v>
      </c>
      <c r="N101" s="470"/>
      <c r="O101" s="466"/>
      <c r="P101" s="471">
        <f t="shared" si="18"/>
        <v>0</v>
      </c>
      <c r="Q101" s="471">
        <f t="shared" si="19"/>
        <v>0</v>
      </c>
      <c r="R101" s="472">
        <f t="shared" si="20"/>
        <v>0</v>
      </c>
      <c r="S101" s="472">
        <f t="shared" si="21"/>
        <v>0</v>
      </c>
      <c r="T101" s="473">
        <v>0</v>
      </c>
      <c r="U101" s="473">
        <v>0</v>
      </c>
      <c r="V101" s="474">
        <f t="shared" si="22"/>
        <v>0</v>
      </c>
      <c r="W101" s="465"/>
      <c r="X101" s="475" t="b">
        <f t="shared" si="23"/>
        <v>0</v>
      </c>
      <c r="Y101" s="475" t="b">
        <f t="shared" si="24"/>
        <v>0</v>
      </c>
    </row>
    <row r="102" spans="1:25" x14ac:dyDescent="0.25">
      <c r="A102" s="6">
        <f t="shared" si="25"/>
        <v>54</v>
      </c>
      <c r="B102" s="357"/>
      <c r="C102" s="357"/>
      <c r="D102" s="461">
        <f t="shared" si="13"/>
        <v>0</v>
      </c>
      <c r="E102" s="462">
        <f t="shared" si="14"/>
        <v>0</v>
      </c>
      <c r="F102" s="462">
        <f t="shared" si="15"/>
        <v>0</v>
      </c>
      <c r="G102" s="463">
        <f t="shared" si="16"/>
        <v>0</v>
      </c>
      <c r="H102" s="464">
        <f t="shared" si="17"/>
        <v>0</v>
      </c>
      <c r="I102" s="466"/>
      <c r="J102" s="467">
        <v>0</v>
      </c>
      <c r="K102" s="468"/>
      <c r="L102" s="466"/>
      <c r="M102" s="469">
        <v>0</v>
      </c>
      <c r="N102" s="470"/>
      <c r="O102" s="466"/>
      <c r="P102" s="471">
        <f t="shared" si="18"/>
        <v>0</v>
      </c>
      <c r="Q102" s="471">
        <f t="shared" si="19"/>
        <v>0</v>
      </c>
      <c r="R102" s="472">
        <f t="shared" si="20"/>
        <v>0</v>
      </c>
      <c r="S102" s="472">
        <f t="shared" si="21"/>
        <v>0</v>
      </c>
      <c r="T102" s="473">
        <v>0</v>
      </c>
      <c r="U102" s="473">
        <v>0</v>
      </c>
      <c r="V102" s="474">
        <f t="shared" si="22"/>
        <v>0</v>
      </c>
      <c r="W102" s="465"/>
      <c r="X102" s="475" t="b">
        <f t="shared" si="23"/>
        <v>0</v>
      </c>
      <c r="Y102" s="475" t="b">
        <f t="shared" si="24"/>
        <v>0</v>
      </c>
    </row>
    <row r="103" spans="1:25" x14ac:dyDescent="0.25">
      <c r="A103" s="6">
        <f t="shared" si="25"/>
        <v>55</v>
      </c>
      <c r="B103" s="356"/>
      <c r="C103" s="356"/>
      <c r="D103" s="461">
        <f t="shared" si="13"/>
        <v>0</v>
      </c>
      <c r="E103" s="462">
        <f t="shared" si="14"/>
        <v>0</v>
      </c>
      <c r="F103" s="462">
        <f t="shared" si="15"/>
        <v>0</v>
      </c>
      <c r="G103" s="463">
        <f t="shared" si="16"/>
        <v>0</v>
      </c>
      <c r="H103" s="464">
        <f t="shared" si="17"/>
        <v>0</v>
      </c>
      <c r="I103" s="466"/>
      <c r="J103" s="467">
        <v>0</v>
      </c>
      <c r="K103" s="468"/>
      <c r="L103" s="466"/>
      <c r="M103" s="469">
        <v>0</v>
      </c>
      <c r="N103" s="470"/>
      <c r="O103" s="466"/>
      <c r="P103" s="471">
        <f t="shared" si="18"/>
        <v>0</v>
      </c>
      <c r="Q103" s="471">
        <f t="shared" si="19"/>
        <v>0</v>
      </c>
      <c r="R103" s="472">
        <f t="shared" si="20"/>
        <v>0</v>
      </c>
      <c r="S103" s="472">
        <f t="shared" si="21"/>
        <v>0</v>
      </c>
      <c r="T103" s="473">
        <v>0</v>
      </c>
      <c r="U103" s="473">
        <v>0</v>
      </c>
      <c r="V103" s="474">
        <f t="shared" si="22"/>
        <v>0</v>
      </c>
      <c r="W103" s="465"/>
      <c r="X103" s="475" t="b">
        <f t="shared" si="23"/>
        <v>0</v>
      </c>
      <c r="Y103" s="475" t="b">
        <f t="shared" si="24"/>
        <v>0</v>
      </c>
    </row>
    <row r="104" spans="1:25" x14ac:dyDescent="0.25">
      <c r="A104" s="6">
        <f t="shared" si="25"/>
        <v>56</v>
      </c>
      <c r="B104" s="357"/>
      <c r="C104" s="357"/>
      <c r="D104" s="461">
        <f t="shared" si="13"/>
        <v>0</v>
      </c>
      <c r="E104" s="462">
        <f t="shared" si="14"/>
        <v>0</v>
      </c>
      <c r="F104" s="462">
        <f t="shared" si="15"/>
        <v>0</v>
      </c>
      <c r="G104" s="463">
        <f t="shared" si="16"/>
        <v>0</v>
      </c>
      <c r="H104" s="464">
        <f t="shared" si="17"/>
        <v>0</v>
      </c>
      <c r="I104" s="466"/>
      <c r="J104" s="467">
        <v>0</v>
      </c>
      <c r="K104" s="468"/>
      <c r="L104" s="466"/>
      <c r="M104" s="469">
        <v>0</v>
      </c>
      <c r="N104" s="470"/>
      <c r="O104" s="466"/>
      <c r="P104" s="471">
        <f t="shared" si="18"/>
        <v>0</v>
      </c>
      <c r="Q104" s="471">
        <f t="shared" si="19"/>
        <v>0</v>
      </c>
      <c r="R104" s="472">
        <f t="shared" si="20"/>
        <v>0</v>
      </c>
      <c r="S104" s="472">
        <f t="shared" si="21"/>
        <v>0</v>
      </c>
      <c r="T104" s="473">
        <v>0</v>
      </c>
      <c r="U104" s="473">
        <v>0</v>
      </c>
      <c r="V104" s="474">
        <f t="shared" si="22"/>
        <v>0</v>
      </c>
      <c r="W104" s="465"/>
      <c r="X104" s="475" t="b">
        <f t="shared" si="23"/>
        <v>0</v>
      </c>
      <c r="Y104" s="475" t="b">
        <f t="shared" si="24"/>
        <v>0</v>
      </c>
    </row>
    <row r="105" spans="1:25" x14ac:dyDescent="0.25">
      <c r="A105" s="6">
        <f t="shared" si="25"/>
        <v>57</v>
      </c>
      <c r="B105" s="356"/>
      <c r="C105" s="356"/>
      <c r="D105" s="461">
        <f t="shared" si="13"/>
        <v>0</v>
      </c>
      <c r="E105" s="462">
        <f t="shared" si="14"/>
        <v>0</v>
      </c>
      <c r="F105" s="462">
        <f t="shared" si="15"/>
        <v>0</v>
      </c>
      <c r="G105" s="463">
        <f t="shared" si="16"/>
        <v>0</v>
      </c>
      <c r="H105" s="464">
        <f t="shared" si="17"/>
        <v>0</v>
      </c>
      <c r="I105" s="466"/>
      <c r="J105" s="467">
        <v>0</v>
      </c>
      <c r="K105" s="468"/>
      <c r="L105" s="466"/>
      <c r="M105" s="469">
        <v>0</v>
      </c>
      <c r="N105" s="470"/>
      <c r="O105" s="466"/>
      <c r="P105" s="471">
        <f t="shared" si="18"/>
        <v>0</v>
      </c>
      <c r="Q105" s="471">
        <f t="shared" si="19"/>
        <v>0</v>
      </c>
      <c r="R105" s="472">
        <f t="shared" si="20"/>
        <v>0</v>
      </c>
      <c r="S105" s="472">
        <f t="shared" si="21"/>
        <v>0</v>
      </c>
      <c r="T105" s="473">
        <v>0</v>
      </c>
      <c r="U105" s="473">
        <v>0</v>
      </c>
      <c r="V105" s="474">
        <f t="shared" si="22"/>
        <v>0</v>
      </c>
      <c r="W105" s="465"/>
      <c r="X105" s="475" t="b">
        <f t="shared" si="23"/>
        <v>0</v>
      </c>
      <c r="Y105" s="475" t="b">
        <f t="shared" si="24"/>
        <v>0</v>
      </c>
    </row>
    <row r="106" spans="1:25" x14ac:dyDescent="0.25">
      <c r="A106" s="6">
        <f t="shared" si="25"/>
        <v>58</v>
      </c>
      <c r="B106" s="356"/>
      <c r="C106" s="356"/>
      <c r="D106" s="461">
        <f t="shared" si="13"/>
        <v>0</v>
      </c>
      <c r="E106" s="462">
        <f t="shared" si="14"/>
        <v>0</v>
      </c>
      <c r="F106" s="462">
        <f t="shared" si="15"/>
        <v>0</v>
      </c>
      <c r="G106" s="463">
        <f t="shared" si="16"/>
        <v>0</v>
      </c>
      <c r="H106" s="464">
        <f t="shared" si="17"/>
        <v>0</v>
      </c>
      <c r="I106" s="466"/>
      <c r="J106" s="467">
        <v>0</v>
      </c>
      <c r="K106" s="468"/>
      <c r="L106" s="466"/>
      <c r="M106" s="469">
        <v>0</v>
      </c>
      <c r="N106" s="470"/>
      <c r="O106" s="466"/>
      <c r="P106" s="471">
        <f t="shared" si="18"/>
        <v>0</v>
      </c>
      <c r="Q106" s="471">
        <f t="shared" si="19"/>
        <v>0</v>
      </c>
      <c r="R106" s="472">
        <f t="shared" si="20"/>
        <v>0</v>
      </c>
      <c r="S106" s="472">
        <f t="shared" si="21"/>
        <v>0</v>
      </c>
      <c r="T106" s="473">
        <v>0</v>
      </c>
      <c r="U106" s="473">
        <v>0</v>
      </c>
      <c r="V106" s="474">
        <f t="shared" si="22"/>
        <v>0</v>
      </c>
      <c r="W106" s="465"/>
      <c r="X106" s="475" t="b">
        <f t="shared" si="23"/>
        <v>0</v>
      </c>
      <c r="Y106" s="475" t="b">
        <f t="shared" si="24"/>
        <v>0</v>
      </c>
    </row>
    <row r="107" spans="1:25" x14ac:dyDescent="0.25">
      <c r="A107" s="6">
        <f t="shared" si="25"/>
        <v>59</v>
      </c>
      <c r="B107" s="356"/>
      <c r="C107" s="356"/>
      <c r="D107" s="461">
        <f t="shared" si="13"/>
        <v>0</v>
      </c>
      <c r="E107" s="462">
        <f t="shared" si="14"/>
        <v>0</v>
      </c>
      <c r="F107" s="462">
        <f t="shared" si="15"/>
        <v>0</v>
      </c>
      <c r="G107" s="463">
        <f t="shared" si="16"/>
        <v>0</v>
      </c>
      <c r="H107" s="464">
        <f t="shared" si="17"/>
        <v>0</v>
      </c>
      <c r="I107" s="466"/>
      <c r="J107" s="467">
        <v>0</v>
      </c>
      <c r="K107" s="468"/>
      <c r="L107" s="466"/>
      <c r="M107" s="469">
        <v>0</v>
      </c>
      <c r="N107" s="470"/>
      <c r="O107" s="466"/>
      <c r="P107" s="471">
        <f t="shared" si="18"/>
        <v>0</v>
      </c>
      <c r="Q107" s="471">
        <f t="shared" si="19"/>
        <v>0</v>
      </c>
      <c r="R107" s="472">
        <f t="shared" si="20"/>
        <v>0</v>
      </c>
      <c r="S107" s="472">
        <f t="shared" si="21"/>
        <v>0</v>
      </c>
      <c r="T107" s="473">
        <v>0</v>
      </c>
      <c r="U107" s="473">
        <v>0</v>
      </c>
      <c r="V107" s="474">
        <f t="shared" si="22"/>
        <v>0</v>
      </c>
      <c r="W107" s="465"/>
      <c r="X107" s="475" t="b">
        <f t="shared" si="23"/>
        <v>0</v>
      </c>
      <c r="Y107" s="475" t="b">
        <f t="shared" si="24"/>
        <v>0</v>
      </c>
    </row>
    <row r="108" spans="1:25" x14ac:dyDescent="0.25">
      <c r="A108" s="6">
        <f t="shared" si="25"/>
        <v>60</v>
      </c>
      <c r="B108" s="356"/>
      <c r="C108" s="356"/>
      <c r="D108" s="461">
        <f t="shared" si="13"/>
        <v>0</v>
      </c>
      <c r="E108" s="462">
        <f t="shared" si="14"/>
        <v>0</v>
      </c>
      <c r="F108" s="462">
        <f t="shared" si="15"/>
        <v>0</v>
      </c>
      <c r="G108" s="463">
        <f t="shared" si="16"/>
        <v>0</v>
      </c>
      <c r="H108" s="464">
        <f t="shared" si="17"/>
        <v>0</v>
      </c>
      <c r="I108" s="466"/>
      <c r="J108" s="467">
        <v>0</v>
      </c>
      <c r="K108" s="468"/>
      <c r="L108" s="466"/>
      <c r="M108" s="469">
        <v>0</v>
      </c>
      <c r="N108" s="470"/>
      <c r="O108" s="466"/>
      <c r="P108" s="471">
        <f t="shared" si="18"/>
        <v>0</v>
      </c>
      <c r="Q108" s="471">
        <f t="shared" si="19"/>
        <v>0</v>
      </c>
      <c r="R108" s="472">
        <f t="shared" si="20"/>
        <v>0</v>
      </c>
      <c r="S108" s="472">
        <f t="shared" si="21"/>
        <v>0</v>
      </c>
      <c r="T108" s="473">
        <v>0</v>
      </c>
      <c r="U108" s="473">
        <v>0</v>
      </c>
      <c r="V108" s="474">
        <f t="shared" si="22"/>
        <v>0</v>
      </c>
      <c r="W108" s="465"/>
      <c r="X108" s="475" t="b">
        <f t="shared" si="23"/>
        <v>0</v>
      </c>
      <c r="Y108" s="475" t="b">
        <f t="shared" si="24"/>
        <v>0</v>
      </c>
    </row>
    <row r="109" spans="1:25" x14ac:dyDescent="0.25">
      <c r="A109" s="6">
        <f t="shared" si="25"/>
        <v>61</v>
      </c>
      <c r="B109" s="356"/>
      <c r="C109" s="356"/>
      <c r="D109" s="461">
        <f t="shared" si="13"/>
        <v>0</v>
      </c>
      <c r="E109" s="462">
        <f t="shared" si="14"/>
        <v>0</v>
      </c>
      <c r="F109" s="462">
        <f t="shared" si="15"/>
        <v>0</v>
      </c>
      <c r="G109" s="463">
        <f t="shared" si="16"/>
        <v>0</v>
      </c>
      <c r="H109" s="464">
        <f t="shared" si="17"/>
        <v>0</v>
      </c>
      <c r="I109" s="466"/>
      <c r="J109" s="467">
        <v>0</v>
      </c>
      <c r="K109" s="468"/>
      <c r="L109" s="466"/>
      <c r="M109" s="469">
        <v>0</v>
      </c>
      <c r="N109" s="470"/>
      <c r="O109" s="466"/>
      <c r="P109" s="471">
        <f t="shared" si="18"/>
        <v>0</v>
      </c>
      <c r="Q109" s="471">
        <f t="shared" si="19"/>
        <v>0</v>
      </c>
      <c r="R109" s="472">
        <f t="shared" si="20"/>
        <v>0</v>
      </c>
      <c r="S109" s="472">
        <f t="shared" si="21"/>
        <v>0</v>
      </c>
      <c r="T109" s="473">
        <v>0</v>
      </c>
      <c r="U109" s="473">
        <v>0</v>
      </c>
      <c r="V109" s="474">
        <f t="shared" si="22"/>
        <v>0</v>
      </c>
      <c r="W109" s="465"/>
      <c r="X109" s="475" t="b">
        <f t="shared" si="23"/>
        <v>0</v>
      </c>
      <c r="Y109" s="475" t="b">
        <f t="shared" si="24"/>
        <v>0</v>
      </c>
    </row>
    <row r="110" spans="1:25" x14ac:dyDescent="0.25">
      <c r="A110" s="6">
        <f t="shared" si="25"/>
        <v>62</v>
      </c>
      <c r="B110" s="356"/>
      <c r="C110" s="356"/>
      <c r="D110" s="461">
        <f t="shared" si="13"/>
        <v>0</v>
      </c>
      <c r="E110" s="462">
        <f t="shared" si="14"/>
        <v>0</v>
      </c>
      <c r="F110" s="462">
        <f t="shared" si="15"/>
        <v>0</v>
      </c>
      <c r="G110" s="463">
        <f t="shared" si="16"/>
        <v>0</v>
      </c>
      <c r="H110" s="464">
        <f t="shared" si="17"/>
        <v>0</v>
      </c>
      <c r="I110" s="466"/>
      <c r="J110" s="467">
        <v>0</v>
      </c>
      <c r="K110" s="468"/>
      <c r="L110" s="466"/>
      <c r="M110" s="469">
        <v>0</v>
      </c>
      <c r="N110" s="470"/>
      <c r="O110" s="466"/>
      <c r="P110" s="471">
        <f t="shared" si="18"/>
        <v>0</v>
      </c>
      <c r="Q110" s="471">
        <f t="shared" si="19"/>
        <v>0</v>
      </c>
      <c r="R110" s="472">
        <f t="shared" si="20"/>
        <v>0</v>
      </c>
      <c r="S110" s="472">
        <f t="shared" si="21"/>
        <v>0</v>
      </c>
      <c r="T110" s="473">
        <v>0</v>
      </c>
      <c r="U110" s="473">
        <v>0</v>
      </c>
      <c r="V110" s="474">
        <f t="shared" si="22"/>
        <v>0</v>
      </c>
      <c r="W110" s="465"/>
      <c r="X110" s="475" t="b">
        <f t="shared" si="23"/>
        <v>0</v>
      </c>
      <c r="Y110" s="475" t="b">
        <f t="shared" si="24"/>
        <v>0</v>
      </c>
    </row>
    <row r="111" spans="1:25" x14ac:dyDescent="0.25">
      <c r="A111" s="6">
        <f t="shared" si="25"/>
        <v>63</v>
      </c>
      <c r="B111" s="356"/>
      <c r="C111" s="356"/>
      <c r="D111" s="461">
        <f t="shared" si="13"/>
        <v>0</v>
      </c>
      <c r="E111" s="462">
        <f t="shared" si="14"/>
        <v>0</v>
      </c>
      <c r="F111" s="462">
        <f t="shared" si="15"/>
        <v>0</v>
      </c>
      <c r="G111" s="463">
        <f t="shared" si="16"/>
        <v>0</v>
      </c>
      <c r="H111" s="464">
        <f t="shared" si="17"/>
        <v>0</v>
      </c>
      <c r="I111" s="466"/>
      <c r="J111" s="467">
        <v>0</v>
      </c>
      <c r="K111" s="468"/>
      <c r="L111" s="466"/>
      <c r="M111" s="469">
        <v>0</v>
      </c>
      <c r="N111" s="470"/>
      <c r="O111" s="466"/>
      <c r="P111" s="471">
        <f t="shared" si="18"/>
        <v>0</v>
      </c>
      <c r="Q111" s="471">
        <f t="shared" si="19"/>
        <v>0</v>
      </c>
      <c r="R111" s="472">
        <f t="shared" si="20"/>
        <v>0</v>
      </c>
      <c r="S111" s="472">
        <f t="shared" si="21"/>
        <v>0</v>
      </c>
      <c r="T111" s="473">
        <v>0</v>
      </c>
      <c r="U111" s="473">
        <v>0</v>
      </c>
      <c r="V111" s="474">
        <f t="shared" si="22"/>
        <v>0</v>
      </c>
      <c r="W111" s="465"/>
      <c r="X111" s="475" t="b">
        <f t="shared" si="23"/>
        <v>0</v>
      </c>
      <c r="Y111" s="475" t="b">
        <f t="shared" si="24"/>
        <v>0</v>
      </c>
    </row>
    <row r="112" spans="1:25" x14ac:dyDescent="0.25">
      <c r="A112" s="6">
        <f t="shared" si="25"/>
        <v>64</v>
      </c>
      <c r="B112" s="356"/>
      <c r="C112" s="356"/>
      <c r="D112" s="461">
        <f t="shared" si="13"/>
        <v>0</v>
      </c>
      <c r="E112" s="462">
        <f t="shared" si="14"/>
        <v>0</v>
      </c>
      <c r="F112" s="462">
        <f t="shared" si="15"/>
        <v>0</v>
      </c>
      <c r="G112" s="463">
        <f t="shared" si="16"/>
        <v>0</v>
      </c>
      <c r="H112" s="464">
        <f t="shared" si="17"/>
        <v>0</v>
      </c>
      <c r="I112" s="466"/>
      <c r="J112" s="467">
        <v>0</v>
      </c>
      <c r="K112" s="468"/>
      <c r="L112" s="466"/>
      <c r="M112" s="469">
        <v>0</v>
      </c>
      <c r="N112" s="470"/>
      <c r="O112" s="466"/>
      <c r="P112" s="471">
        <f t="shared" si="18"/>
        <v>0</v>
      </c>
      <c r="Q112" s="471">
        <f t="shared" si="19"/>
        <v>0</v>
      </c>
      <c r="R112" s="472">
        <f t="shared" si="20"/>
        <v>0</v>
      </c>
      <c r="S112" s="472">
        <f t="shared" si="21"/>
        <v>0</v>
      </c>
      <c r="T112" s="473">
        <v>0</v>
      </c>
      <c r="U112" s="473">
        <v>0</v>
      </c>
      <c r="V112" s="474">
        <f t="shared" si="22"/>
        <v>0</v>
      </c>
      <c r="W112" s="465"/>
      <c r="X112" s="475" t="b">
        <f t="shared" si="23"/>
        <v>0</v>
      </c>
      <c r="Y112" s="475" t="b">
        <f t="shared" si="24"/>
        <v>0</v>
      </c>
    </row>
    <row r="113" spans="1:25" x14ac:dyDescent="0.25">
      <c r="A113" s="6">
        <f t="shared" si="25"/>
        <v>65</v>
      </c>
      <c r="B113" s="356"/>
      <c r="C113" s="356"/>
      <c r="D113" s="461">
        <f t="shared" si="13"/>
        <v>0</v>
      </c>
      <c r="E113" s="462">
        <f t="shared" si="14"/>
        <v>0</v>
      </c>
      <c r="F113" s="462">
        <f t="shared" si="15"/>
        <v>0</v>
      </c>
      <c r="G113" s="463">
        <f t="shared" si="16"/>
        <v>0</v>
      </c>
      <c r="H113" s="464">
        <f t="shared" si="17"/>
        <v>0</v>
      </c>
      <c r="I113" s="466"/>
      <c r="J113" s="467">
        <v>0</v>
      </c>
      <c r="K113" s="468"/>
      <c r="L113" s="466"/>
      <c r="M113" s="469">
        <v>0</v>
      </c>
      <c r="N113" s="470"/>
      <c r="O113" s="466"/>
      <c r="P113" s="471">
        <f t="shared" si="18"/>
        <v>0</v>
      </c>
      <c r="Q113" s="471">
        <f t="shared" si="19"/>
        <v>0</v>
      </c>
      <c r="R113" s="472">
        <f t="shared" si="20"/>
        <v>0</v>
      </c>
      <c r="S113" s="472">
        <f t="shared" si="21"/>
        <v>0</v>
      </c>
      <c r="T113" s="473">
        <v>0</v>
      </c>
      <c r="U113" s="473">
        <v>0</v>
      </c>
      <c r="V113" s="474">
        <f t="shared" si="22"/>
        <v>0</v>
      </c>
      <c r="W113" s="465"/>
      <c r="X113" s="475" t="b">
        <f t="shared" si="23"/>
        <v>0</v>
      </c>
      <c r="Y113" s="475" t="b">
        <f t="shared" si="24"/>
        <v>0</v>
      </c>
    </row>
    <row r="114" spans="1:25" x14ac:dyDescent="0.25">
      <c r="A114" s="6">
        <f t="shared" si="25"/>
        <v>66</v>
      </c>
      <c r="B114" s="356"/>
      <c r="C114" s="356"/>
      <c r="D114" s="461">
        <f t="shared" si="13"/>
        <v>0</v>
      </c>
      <c r="E114" s="462">
        <f t="shared" si="14"/>
        <v>0</v>
      </c>
      <c r="F114" s="462">
        <f t="shared" si="15"/>
        <v>0</v>
      </c>
      <c r="G114" s="463">
        <f t="shared" si="16"/>
        <v>0</v>
      </c>
      <c r="H114" s="464">
        <f t="shared" si="17"/>
        <v>0</v>
      </c>
      <c r="I114" s="466"/>
      <c r="J114" s="467">
        <v>0</v>
      </c>
      <c r="K114" s="468"/>
      <c r="L114" s="466"/>
      <c r="M114" s="469">
        <v>0</v>
      </c>
      <c r="N114" s="470"/>
      <c r="O114" s="466"/>
      <c r="P114" s="471">
        <f t="shared" si="18"/>
        <v>0</v>
      </c>
      <c r="Q114" s="471">
        <f t="shared" si="19"/>
        <v>0</v>
      </c>
      <c r="R114" s="472">
        <f t="shared" si="20"/>
        <v>0</v>
      </c>
      <c r="S114" s="472">
        <f t="shared" si="21"/>
        <v>0</v>
      </c>
      <c r="T114" s="473">
        <v>0</v>
      </c>
      <c r="U114" s="473">
        <v>0</v>
      </c>
      <c r="V114" s="474">
        <f t="shared" si="22"/>
        <v>0</v>
      </c>
      <c r="W114" s="465"/>
      <c r="X114" s="475" t="b">
        <f t="shared" si="23"/>
        <v>0</v>
      </c>
      <c r="Y114" s="475" t="b">
        <f t="shared" si="24"/>
        <v>0</v>
      </c>
    </row>
    <row r="115" spans="1:25" x14ac:dyDescent="0.25">
      <c r="A115" s="6">
        <f t="shared" si="25"/>
        <v>67</v>
      </c>
      <c r="B115" s="356"/>
      <c r="C115" s="356"/>
      <c r="D115" s="461">
        <f t="shared" si="13"/>
        <v>0</v>
      </c>
      <c r="E115" s="462">
        <f t="shared" si="14"/>
        <v>0</v>
      </c>
      <c r="F115" s="462">
        <f t="shared" si="15"/>
        <v>0</v>
      </c>
      <c r="G115" s="463">
        <f t="shared" si="16"/>
        <v>0</v>
      </c>
      <c r="H115" s="464">
        <f t="shared" si="17"/>
        <v>0</v>
      </c>
      <c r="I115" s="466"/>
      <c r="J115" s="467">
        <v>0</v>
      </c>
      <c r="K115" s="468"/>
      <c r="L115" s="466"/>
      <c r="M115" s="469">
        <v>0</v>
      </c>
      <c r="N115" s="470"/>
      <c r="O115" s="466"/>
      <c r="P115" s="471">
        <f t="shared" si="18"/>
        <v>0</v>
      </c>
      <c r="Q115" s="471">
        <f t="shared" si="19"/>
        <v>0</v>
      </c>
      <c r="R115" s="472">
        <f t="shared" si="20"/>
        <v>0</v>
      </c>
      <c r="S115" s="472">
        <f t="shared" si="21"/>
        <v>0</v>
      </c>
      <c r="T115" s="473">
        <v>0</v>
      </c>
      <c r="U115" s="473">
        <v>0</v>
      </c>
      <c r="V115" s="474">
        <f t="shared" si="22"/>
        <v>0</v>
      </c>
      <c r="W115" s="465"/>
      <c r="X115" s="475" t="b">
        <f t="shared" si="23"/>
        <v>0</v>
      </c>
      <c r="Y115" s="475" t="b">
        <f t="shared" si="24"/>
        <v>0</v>
      </c>
    </row>
    <row r="116" spans="1:25" x14ac:dyDescent="0.25">
      <c r="A116" s="6">
        <f t="shared" si="25"/>
        <v>68</v>
      </c>
      <c r="B116" s="356"/>
      <c r="C116" s="356"/>
      <c r="D116" s="461">
        <f t="shared" si="13"/>
        <v>0</v>
      </c>
      <c r="E116" s="462">
        <f t="shared" si="14"/>
        <v>0</v>
      </c>
      <c r="F116" s="462">
        <f t="shared" si="15"/>
        <v>0</v>
      </c>
      <c r="G116" s="463">
        <f t="shared" si="16"/>
        <v>0</v>
      </c>
      <c r="H116" s="464">
        <f t="shared" si="17"/>
        <v>0</v>
      </c>
      <c r="I116" s="466"/>
      <c r="J116" s="467">
        <v>0</v>
      </c>
      <c r="K116" s="468"/>
      <c r="L116" s="466"/>
      <c r="M116" s="469">
        <v>0</v>
      </c>
      <c r="N116" s="470"/>
      <c r="O116" s="466"/>
      <c r="P116" s="471">
        <f t="shared" si="18"/>
        <v>0</v>
      </c>
      <c r="Q116" s="471">
        <f t="shared" si="19"/>
        <v>0</v>
      </c>
      <c r="R116" s="472">
        <f t="shared" si="20"/>
        <v>0</v>
      </c>
      <c r="S116" s="472">
        <f t="shared" si="21"/>
        <v>0</v>
      </c>
      <c r="T116" s="473">
        <v>0</v>
      </c>
      <c r="U116" s="473">
        <v>0</v>
      </c>
      <c r="V116" s="474">
        <f t="shared" si="22"/>
        <v>0</v>
      </c>
      <c r="W116" s="465"/>
      <c r="X116" s="475" t="b">
        <f t="shared" si="23"/>
        <v>0</v>
      </c>
      <c r="Y116" s="475" t="b">
        <f t="shared" si="24"/>
        <v>0</v>
      </c>
    </row>
    <row r="117" spans="1:25" x14ac:dyDescent="0.25">
      <c r="A117" s="6">
        <f t="shared" si="25"/>
        <v>69</v>
      </c>
      <c r="B117" s="356"/>
      <c r="C117" s="356"/>
      <c r="D117" s="461">
        <f t="shared" si="13"/>
        <v>0</v>
      </c>
      <c r="E117" s="462">
        <f t="shared" si="14"/>
        <v>0</v>
      </c>
      <c r="F117" s="462">
        <f t="shared" si="15"/>
        <v>0</v>
      </c>
      <c r="G117" s="463">
        <f t="shared" si="16"/>
        <v>0</v>
      </c>
      <c r="H117" s="464">
        <f t="shared" si="17"/>
        <v>0</v>
      </c>
      <c r="I117" s="466"/>
      <c r="J117" s="467">
        <v>0</v>
      </c>
      <c r="K117" s="468"/>
      <c r="L117" s="466"/>
      <c r="M117" s="469">
        <v>0</v>
      </c>
      <c r="N117" s="470"/>
      <c r="O117" s="466"/>
      <c r="P117" s="471">
        <f t="shared" si="18"/>
        <v>0</v>
      </c>
      <c r="Q117" s="471">
        <f t="shared" si="19"/>
        <v>0</v>
      </c>
      <c r="R117" s="472">
        <f t="shared" si="20"/>
        <v>0</v>
      </c>
      <c r="S117" s="472">
        <f t="shared" si="21"/>
        <v>0</v>
      </c>
      <c r="T117" s="473">
        <v>0</v>
      </c>
      <c r="U117" s="473">
        <v>0</v>
      </c>
      <c r="V117" s="474">
        <f t="shared" si="22"/>
        <v>0</v>
      </c>
      <c r="W117" s="465"/>
      <c r="X117" s="475" t="b">
        <f t="shared" si="23"/>
        <v>0</v>
      </c>
      <c r="Y117" s="475" t="b">
        <f t="shared" si="24"/>
        <v>0</v>
      </c>
    </row>
    <row r="118" spans="1:25" x14ac:dyDescent="0.25">
      <c r="A118" s="6">
        <f t="shared" si="25"/>
        <v>70</v>
      </c>
      <c r="B118" s="356"/>
      <c r="C118" s="356"/>
      <c r="D118" s="461">
        <f t="shared" si="13"/>
        <v>0</v>
      </c>
      <c r="E118" s="462">
        <f t="shared" si="14"/>
        <v>0</v>
      </c>
      <c r="F118" s="462">
        <f t="shared" si="15"/>
        <v>0</v>
      </c>
      <c r="G118" s="463">
        <f t="shared" si="16"/>
        <v>0</v>
      </c>
      <c r="H118" s="464">
        <f t="shared" si="17"/>
        <v>0</v>
      </c>
      <c r="I118" s="466"/>
      <c r="J118" s="467">
        <v>0</v>
      </c>
      <c r="K118" s="468"/>
      <c r="L118" s="466"/>
      <c r="M118" s="469">
        <v>0</v>
      </c>
      <c r="N118" s="470"/>
      <c r="O118" s="466"/>
      <c r="P118" s="471">
        <f t="shared" si="18"/>
        <v>0</v>
      </c>
      <c r="Q118" s="471">
        <f t="shared" si="19"/>
        <v>0</v>
      </c>
      <c r="R118" s="472">
        <f t="shared" si="20"/>
        <v>0</v>
      </c>
      <c r="S118" s="472">
        <f t="shared" si="21"/>
        <v>0</v>
      </c>
      <c r="T118" s="473">
        <v>0</v>
      </c>
      <c r="U118" s="473">
        <v>0</v>
      </c>
      <c r="V118" s="474">
        <f t="shared" si="22"/>
        <v>0</v>
      </c>
      <c r="W118" s="465"/>
      <c r="X118" s="475" t="b">
        <f t="shared" si="23"/>
        <v>0</v>
      </c>
      <c r="Y118" s="475" t="b">
        <f t="shared" si="24"/>
        <v>0</v>
      </c>
    </row>
    <row r="119" spans="1:25" x14ac:dyDescent="0.25">
      <c r="A119" s="6">
        <f t="shared" si="25"/>
        <v>71</v>
      </c>
      <c r="B119" s="356"/>
      <c r="C119" s="356"/>
      <c r="D119" s="461">
        <f t="shared" si="13"/>
        <v>0</v>
      </c>
      <c r="E119" s="462">
        <f t="shared" si="14"/>
        <v>0</v>
      </c>
      <c r="F119" s="462">
        <f t="shared" si="15"/>
        <v>0</v>
      </c>
      <c r="G119" s="463">
        <f t="shared" si="16"/>
        <v>0</v>
      </c>
      <c r="H119" s="464">
        <f t="shared" si="17"/>
        <v>0</v>
      </c>
      <c r="I119" s="466"/>
      <c r="J119" s="467">
        <v>0</v>
      </c>
      <c r="K119" s="468"/>
      <c r="L119" s="466"/>
      <c r="M119" s="469">
        <v>0</v>
      </c>
      <c r="N119" s="470"/>
      <c r="O119" s="466"/>
      <c r="P119" s="471">
        <f t="shared" si="18"/>
        <v>0</v>
      </c>
      <c r="Q119" s="471">
        <f t="shared" si="19"/>
        <v>0</v>
      </c>
      <c r="R119" s="472">
        <f t="shared" si="20"/>
        <v>0</v>
      </c>
      <c r="S119" s="472">
        <f t="shared" si="21"/>
        <v>0</v>
      </c>
      <c r="T119" s="473">
        <v>0</v>
      </c>
      <c r="U119" s="473">
        <v>0</v>
      </c>
      <c r="V119" s="474">
        <f t="shared" si="22"/>
        <v>0</v>
      </c>
      <c r="W119" s="465"/>
      <c r="X119" s="475" t="b">
        <f t="shared" si="23"/>
        <v>0</v>
      </c>
      <c r="Y119" s="475" t="b">
        <f t="shared" si="24"/>
        <v>0</v>
      </c>
    </row>
    <row r="120" spans="1:25" x14ac:dyDescent="0.25">
      <c r="A120" s="6">
        <f t="shared" si="25"/>
        <v>72</v>
      </c>
      <c r="B120" s="356"/>
      <c r="C120" s="356"/>
      <c r="D120" s="461">
        <f t="shared" si="13"/>
        <v>0</v>
      </c>
      <c r="E120" s="462">
        <f t="shared" si="14"/>
        <v>0</v>
      </c>
      <c r="F120" s="462">
        <f t="shared" si="15"/>
        <v>0</v>
      </c>
      <c r="G120" s="463">
        <f t="shared" si="16"/>
        <v>0</v>
      </c>
      <c r="H120" s="464">
        <f t="shared" si="17"/>
        <v>0</v>
      </c>
      <c r="I120" s="466"/>
      <c r="J120" s="467">
        <v>0</v>
      </c>
      <c r="K120" s="468"/>
      <c r="L120" s="466"/>
      <c r="M120" s="469">
        <v>0</v>
      </c>
      <c r="N120" s="470"/>
      <c r="O120" s="466"/>
      <c r="P120" s="471">
        <f t="shared" si="18"/>
        <v>0</v>
      </c>
      <c r="Q120" s="471">
        <f t="shared" si="19"/>
        <v>0</v>
      </c>
      <c r="R120" s="472">
        <f t="shared" si="20"/>
        <v>0</v>
      </c>
      <c r="S120" s="472">
        <f t="shared" si="21"/>
        <v>0</v>
      </c>
      <c r="T120" s="473">
        <v>0</v>
      </c>
      <c r="U120" s="473">
        <v>0</v>
      </c>
      <c r="V120" s="474">
        <f t="shared" si="22"/>
        <v>0</v>
      </c>
      <c r="W120" s="465"/>
      <c r="X120" s="475" t="b">
        <f t="shared" si="23"/>
        <v>0</v>
      </c>
      <c r="Y120" s="475" t="b">
        <f t="shared" si="24"/>
        <v>0</v>
      </c>
    </row>
    <row r="121" spans="1:25" x14ac:dyDescent="0.25">
      <c r="A121" s="6">
        <f t="shared" si="25"/>
        <v>73</v>
      </c>
      <c r="B121" s="356"/>
      <c r="C121" s="356"/>
      <c r="D121" s="461">
        <f t="shared" si="13"/>
        <v>0</v>
      </c>
      <c r="E121" s="462">
        <f t="shared" si="14"/>
        <v>0</v>
      </c>
      <c r="F121" s="462">
        <f t="shared" si="15"/>
        <v>0</v>
      </c>
      <c r="G121" s="463">
        <f t="shared" si="16"/>
        <v>0</v>
      </c>
      <c r="H121" s="464">
        <f t="shared" si="17"/>
        <v>0</v>
      </c>
      <c r="I121" s="466"/>
      <c r="J121" s="467">
        <v>0</v>
      </c>
      <c r="K121" s="468"/>
      <c r="L121" s="466"/>
      <c r="M121" s="469">
        <v>0</v>
      </c>
      <c r="N121" s="470"/>
      <c r="O121" s="466"/>
      <c r="P121" s="471">
        <f t="shared" si="18"/>
        <v>0</v>
      </c>
      <c r="Q121" s="471">
        <f t="shared" si="19"/>
        <v>0</v>
      </c>
      <c r="R121" s="472">
        <f t="shared" si="20"/>
        <v>0</v>
      </c>
      <c r="S121" s="472">
        <f t="shared" si="21"/>
        <v>0</v>
      </c>
      <c r="T121" s="473">
        <v>0</v>
      </c>
      <c r="U121" s="473">
        <v>0</v>
      </c>
      <c r="V121" s="474">
        <f t="shared" si="22"/>
        <v>0</v>
      </c>
      <c r="W121" s="465"/>
      <c r="X121" s="475" t="b">
        <f t="shared" si="23"/>
        <v>0</v>
      </c>
      <c r="Y121" s="475" t="b">
        <f t="shared" si="24"/>
        <v>0</v>
      </c>
    </row>
    <row r="122" spans="1:25" x14ac:dyDescent="0.25">
      <c r="A122" s="6">
        <f t="shared" si="25"/>
        <v>74</v>
      </c>
      <c r="B122" s="356"/>
      <c r="C122" s="356"/>
      <c r="D122" s="461">
        <f t="shared" si="13"/>
        <v>0</v>
      </c>
      <c r="E122" s="462">
        <f t="shared" si="14"/>
        <v>0</v>
      </c>
      <c r="F122" s="462">
        <f t="shared" si="15"/>
        <v>0</v>
      </c>
      <c r="G122" s="463">
        <f t="shared" si="16"/>
        <v>0</v>
      </c>
      <c r="H122" s="464">
        <f t="shared" si="17"/>
        <v>0</v>
      </c>
      <c r="I122" s="466"/>
      <c r="J122" s="467">
        <v>0</v>
      </c>
      <c r="K122" s="468"/>
      <c r="L122" s="466"/>
      <c r="M122" s="469">
        <v>0</v>
      </c>
      <c r="N122" s="470"/>
      <c r="O122" s="466"/>
      <c r="P122" s="471">
        <f t="shared" si="18"/>
        <v>0</v>
      </c>
      <c r="Q122" s="471">
        <f t="shared" si="19"/>
        <v>0</v>
      </c>
      <c r="R122" s="472">
        <f t="shared" si="20"/>
        <v>0</v>
      </c>
      <c r="S122" s="472">
        <f t="shared" si="21"/>
        <v>0</v>
      </c>
      <c r="T122" s="473">
        <v>0</v>
      </c>
      <c r="U122" s="473">
        <v>0</v>
      </c>
      <c r="V122" s="474">
        <f t="shared" si="22"/>
        <v>0</v>
      </c>
      <c r="W122" s="465"/>
      <c r="X122" s="475" t="b">
        <f t="shared" si="23"/>
        <v>0</v>
      </c>
      <c r="Y122" s="475" t="b">
        <f t="shared" si="24"/>
        <v>0</v>
      </c>
    </row>
    <row r="123" spans="1:25" x14ac:dyDescent="0.25">
      <c r="A123" s="6">
        <f t="shared" si="25"/>
        <v>75</v>
      </c>
      <c r="B123" s="356"/>
      <c r="C123" s="356"/>
      <c r="D123" s="461">
        <f t="shared" si="13"/>
        <v>0</v>
      </c>
      <c r="E123" s="462">
        <f t="shared" si="14"/>
        <v>0</v>
      </c>
      <c r="F123" s="462">
        <f t="shared" si="15"/>
        <v>0</v>
      </c>
      <c r="G123" s="463">
        <f t="shared" si="16"/>
        <v>0</v>
      </c>
      <c r="H123" s="464">
        <f t="shared" si="17"/>
        <v>0</v>
      </c>
      <c r="I123" s="466"/>
      <c r="J123" s="467">
        <v>0</v>
      </c>
      <c r="K123" s="468"/>
      <c r="L123" s="466"/>
      <c r="M123" s="469">
        <v>0</v>
      </c>
      <c r="N123" s="470"/>
      <c r="O123" s="466"/>
      <c r="P123" s="471">
        <f t="shared" si="18"/>
        <v>0</v>
      </c>
      <c r="Q123" s="471">
        <f t="shared" si="19"/>
        <v>0</v>
      </c>
      <c r="R123" s="472">
        <f t="shared" si="20"/>
        <v>0</v>
      </c>
      <c r="S123" s="472">
        <f t="shared" si="21"/>
        <v>0</v>
      </c>
      <c r="T123" s="473">
        <v>0</v>
      </c>
      <c r="U123" s="473">
        <v>0</v>
      </c>
      <c r="V123" s="474">
        <f t="shared" si="22"/>
        <v>0</v>
      </c>
      <c r="W123" s="465"/>
      <c r="X123" s="475" t="b">
        <f t="shared" si="23"/>
        <v>0</v>
      </c>
      <c r="Y123" s="475" t="b">
        <f t="shared" si="24"/>
        <v>0</v>
      </c>
    </row>
    <row r="124" spans="1:25" x14ac:dyDescent="0.25">
      <c r="A124" s="6">
        <f t="shared" si="25"/>
        <v>76</v>
      </c>
      <c r="B124" s="356"/>
      <c r="C124" s="356"/>
      <c r="D124" s="461">
        <f t="shared" si="13"/>
        <v>0</v>
      </c>
      <c r="E124" s="462">
        <f t="shared" si="14"/>
        <v>0</v>
      </c>
      <c r="F124" s="462">
        <f t="shared" si="15"/>
        <v>0</v>
      </c>
      <c r="G124" s="463">
        <f t="shared" si="16"/>
        <v>0</v>
      </c>
      <c r="H124" s="464">
        <f t="shared" si="17"/>
        <v>0</v>
      </c>
      <c r="I124" s="466"/>
      <c r="J124" s="467">
        <v>0</v>
      </c>
      <c r="K124" s="468"/>
      <c r="L124" s="466"/>
      <c r="M124" s="469">
        <v>0</v>
      </c>
      <c r="N124" s="470"/>
      <c r="O124" s="466"/>
      <c r="P124" s="471">
        <f t="shared" si="18"/>
        <v>0</v>
      </c>
      <c r="Q124" s="471">
        <f t="shared" si="19"/>
        <v>0</v>
      </c>
      <c r="R124" s="472">
        <f t="shared" si="20"/>
        <v>0</v>
      </c>
      <c r="S124" s="472">
        <f t="shared" si="21"/>
        <v>0</v>
      </c>
      <c r="T124" s="473">
        <v>0</v>
      </c>
      <c r="U124" s="473">
        <v>0</v>
      </c>
      <c r="V124" s="474">
        <f t="shared" si="22"/>
        <v>0</v>
      </c>
      <c r="W124" s="465"/>
      <c r="X124" s="475" t="b">
        <f t="shared" si="23"/>
        <v>0</v>
      </c>
      <c r="Y124" s="475" t="b">
        <f t="shared" si="24"/>
        <v>0</v>
      </c>
    </row>
    <row r="125" spans="1:25" x14ac:dyDescent="0.25">
      <c r="A125" s="6">
        <f t="shared" si="25"/>
        <v>77</v>
      </c>
      <c r="B125" s="356"/>
      <c r="C125" s="356"/>
      <c r="D125" s="461">
        <f t="shared" si="13"/>
        <v>0</v>
      </c>
      <c r="E125" s="462">
        <f t="shared" si="14"/>
        <v>0</v>
      </c>
      <c r="F125" s="462">
        <f t="shared" si="15"/>
        <v>0</v>
      </c>
      <c r="G125" s="463">
        <f t="shared" si="16"/>
        <v>0</v>
      </c>
      <c r="H125" s="464">
        <f t="shared" si="17"/>
        <v>0</v>
      </c>
      <c r="I125" s="466"/>
      <c r="J125" s="467">
        <v>0</v>
      </c>
      <c r="K125" s="468"/>
      <c r="L125" s="466"/>
      <c r="M125" s="469">
        <v>0</v>
      </c>
      <c r="N125" s="470"/>
      <c r="O125" s="466"/>
      <c r="P125" s="471">
        <f t="shared" si="18"/>
        <v>0</v>
      </c>
      <c r="Q125" s="471">
        <f t="shared" si="19"/>
        <v>0</v>
      </c>
      <c r="R125" s="472">
        <f t="shared" si="20"/>
        <v>0</v>
      </c>
      <c r="S125" s="472">
        <f t="shared" si="21"/>
        <v>0</v>
      </c>
      <c r="T125" s="473">
        <v>0</v>
      </c>
      <c r="U125" s="473">
        <v>0</v>
      </c>
      <c r="V125" s="474">
        <f t="shared" si="22"/>
        <v>0</v>
      </c>
      <c r="W125" s="465"/>
      <c r="X125" s="475" t="b">
        <f t="shared" si="23"/>
        <v>0</v>
      </c>
      <c r="Y125" s="475" t="b">
        <f t="shared" si="24"/>
        <v>0</v>
      </c>
    </row>
    <row r="126" spans="1:25" x14ac:dyDescent="0.25">
      <c r="A126" s="6">
        <f t="shared" si="25"/>
        <v>78</v>
      </c>
      <c r="B126" s="356"/>
      <c r="C126" s="356"/>
      <c r="D126" s="461">
        <f t="shared" si="13"/>
        <v>0</v>
      </c>
      <c r="E126" s="462">
        <f t="shared" si="14"/>
        <v>0</v>
      </c>
      <c r="F126" s="462">
        <f t="shared" si="15"/>
        <v>0</v>
      </c>
      <c r="G126" s="463">
        <f t="shared" si="16"/>
        <v>0</v>
      </c>
      <c r="H126" s="464">
        <f t="shared" si="17"/>
        <v>0</v>
      </c>
      <c r="I126" s="466"/>
      <c r="J126" s="467">
        <v>0</v>
      </c>
      <c r="K126" s="468"/>
      <c r="L126" s="466"/>
      <c r="M126" s="469">
        <v>0</v>
      </c>
      <c r="N126" s="470"/>
      <c r="O126" s="466"/>
      <c r="P126" s="471">
        <f t="shared" si="18"/>
        <v>0</v>
      </c>
      <c r="Q126" s="471">
        <f t="shared" si="19"/>
        <v>0</v>
      </c>
      <c r="R126" s="472">
        <f t="shared" si="20"/>
        <v>0</v>
      </c>
      <c r="S126" s="472">
        <f t="shared" si="21"/>
        <v>0</v>
      </c>
      <c r="T126" s="473">
        <v>0</v>
      </c>
      <c r="U126" s="473">
        <v>0</v>
      </c>
      <c r="V126" s="474">
        <f t="shared" si="22"/>
        <v>0</v>
      </c>
      <c r="W126" s="465"/>
      <c r="X126" s="475" t="b">
        <f t="shared" si="23"/>
        <v>0</v>
      </c>
      <c r="Y126" s="475" t="b">
        <f t="shared" si="24"/>
        <v>0</v>
      </c>
    </row>
    <row r="127" spans="1:25" x14ac:dyDescent="0.25">
      <c r="A127" s="6">
        <f t="shared" si="25"/>
        <v>79</v>
      </c>
      <c r="B127" s="356"/>
      <c r="C127" s="356"/>
      <c r="D127" s="461">
        <f t="shared" si="13"/>
        <v>0</v>
      </c>
      <c r="E127" s="462">
        <f t="shared" si="14"/>
        <v>0</v>
      </c>
      <c r="F127" s="462">
        <f t="shared" si="15"/>
        <v>0</v>
      </c>
      <c r="G127" s="463">
        <f t="shared" si="16"/>
        <v>0</v>
      </c>
      <c r="H127" s="464">
        <f t="shared" si="17"/>
        <v>0</v>
      </c>
      <c r="I127" s="466"/>
      <c r="J127" s="467">
        <v>0</v>
      </c>
      <c r="K127" s="468"/>
      <c r="L127" s="466"/>
      <c r="M127" s="469">
        <v>0</v>
      </c>
      <c r="N127" s="470"/>
      <c r="O127" s="466"/>
      <c r="P127" s="471">
        <f t="shared" si="18"/>
        <v>0</v>
      </c>
      <c r="Q127" s="471">
        <f t="shared" si="19"/>
        <v>0</v>
      </c>
      <c r="R127" s="472">
        <f t="shared" si="20"/>
        <v>0</v>
      </c>
      <c r="S127" s="472">
        <f t="shared" si="21"/>
        <v>0</v>
      </c>
      <c r="T127" s="473">
        <v>0</v>
      </c>
      <c r="U127" s="473">
        <v>0</v>
      </c>
      <c r="V127" s="474">
        <f t="shared" si="22"/>
        <v>0</v>
      </c>
      <c r="W127" s="465"/>
      <c r="X127" s="475" t="b">
        <f t="shared" si="23"/>
        <v>0</v>
      </c>
      <c r="Y127" s="475" t="b">
        <f t="shared" si="24"/>
        <v>0</v>
      </c>
    </row>
    <row r="128" spans="1:25" x14ac:dyDescent="0.25">
      <c r="A128" s="6">
        <f t="shared" si="25"/>
        <v>80</v>
      </c>
      <c r="B128" s="356"/>
      <c r="C128" s="356"/>
      <c r="D128" s="461">
        <f t="shared" si="13"/>
        <v>0</v>
      </c>
      <c r="E128" s="462">
        <f t="shared" si="14"/>
        <v>0</v>
      </c>
      <c r="F128" s="462">
        <f t="shared" si="15"/>
        <v>0</v>
      </c>
      <c r="G128" s="463">
        <f t="shared" si="16"/>
        <v>0</v>
      </c>
      <c r="H128" s="464">
        <f t="shared" si="17"/>
        <v>0</v>
      </c>
      <c r="I128" s="466"/>
      <c r="J128" s="467">
        <v>0</v>
      </c>
      <c r="K128" s="468"/>
      <c r="L128" s="466"/>
      <c r="M128" s="469">
        <v>0</v>
      </c>
      <c r="N128" s="470"/>
      <c r="O128" s="466"/>
      <c r="P128" s="471">
        <f t="shared" si="18"/>
        <v>0</v>
      </c>
      <c r="Q128" s="471">
        <f t="shared" si="19"/>
        <v>0</v>
      </c>
      <c r="R128" s="472">
        <f t="shared" si="20"/>
        <v>0</v>
      </c>
      <c r="S128" s="472">
        <f t="shared" si="21"/>
        <v>0</v>
      </c>
      <c r="T128" s="473">
        <v>0</v>
      </c>
      <c r="U128" s="473">
        <v>0</v>
      </c>
      <c r="V128" s="474">
        <f t="shared" si="22"/>
        <v>0</v>
      </c>
      <c r="W128" s="465"/>
      <c r="X128" s="475" t="b">
        <f t="shared" si="23"/>
        <v>0</v>
      </c>
      <c r="Y128" s="475" t="b">
        <f t="shared" si="24"/>
        <v>0</v>
      </c>
    </row>
  </sheetData>
  <mergeCells count="24">
    <mergeCell ref="C82:G82"/>
    <mergeCell ref="R33:S33"/>
    <mergeCell ref="R34:S34"/>
    <mergeCell ref="R82:S82"/>
    <mergeCell ref="A31:G31"/>
    <mergeCell ref="B25:H25"/>
    <mergeCell ref="B22:H22"/>
    <mergeCell ref="A32:G32"/>
    <mergeCell ref="C33:G33"/>
    <mergeCell ref="B26:G26"/>
    <mergeCell ref="A30:G30"/>
    <mergeCell ref="B24:H24"/>
    <mergeCell ref="B23:H23"/>
    <mergeCell ref="D16:F16"/>
    <mergeCell ref="F8:G8"/>
    <mergeCell ref="A12:H12"/>
    <mergeCell ref="A1:H1"/>
    <mergeCell ref="B5:C5"/>
    <mergeCell ref="F5:G5"/>
    <mergeCell ref="B6:C6"/>
    <mergeCell ref="F6:G6"/>
    <mergeCell ref="B7:C7"/>
    <mergeCell ref="F7:G7"/>
    <mergeCell ref="A9:H10"/>
  </mergeCells>
  <phoneticPr fontId="15" type="noConversion"/>
  <dataValidations count="1">
    <dataValidation type="whole" errorStyle="warning" allowBlank="1" showErrorMessage="1" errorTitle="Quantity" error="You must enter a number in this cell." promptTitle="Quantity" sqref="C84 D40:F81 C35 D89:F128" xr:uid="{00000000-0002-0000-0300-000000000000}">
      <formula1>0</formula1>
      <formula2>1000000000</formula2>
    </dataValidation>
  </dataValidations>
  <hyperlinks>
    <hyperlink ref="D19" r:id="rId1" xr:uid="{00000000-0004-0000-0300-000000000000}"/>
    <hyperlink ref="B19" r:id="rId2" xr:uid="{00000000-0004-0000-0300-000001000000}"/>
  </hyperlinks>
  <printOptions horizontalCentered="1"/>
  <pageMargins left="0.3" right="0.42" top="0.37" bottom="0.43" header="0.39" footer="0.27"/>
  <pageSetup orientation="portrait" r:id="rId3"/>
  <headerFooter alignWithMargins="0">
    <oddFooter xml:space="preserve">&amp;CFlodraulic Group 2125 E. 5th Street, Suite 113, Tempe, AZ 85281 Phone: 480-921-5440  Fax: 480-921-3272      
</oddFooter>
  </headerFooter>
  <rowBreaks count="2" manualBreakCount="2">
    <brk id="32" max="16383" man="1"/>
    <brk id="81" max="16383" man="1"/>
  </rowBreaks>
  <ignoredErrors>
    <ignoredError sqref="F4" unlockedFormula="1"/>
  </ignoredError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K20"/>
  <sheetViews>
    <sheetView showGridLines="0" workbookViewId="0">
      <selection activeCell="F7" sqref="F7"/>
    </sheetView>
  </sheetViews>
  <sheetFormatPr defaultColWidth="9.109375" defaultRowHeight="13.2" x14ac:dyDescent="0.25"/>
  <cols>
    <col min="1" max="1" width="4.6640625" customWidth="1"/>
    <col min="2" max="3" width="10.88671875" customWidth="1"/>
    <col min="4" max="4" width="11.5546875" customWidth="1"/>
    <col min="6" max="7" width="9.109375" customWidth="1"/>
    <col min="8" max="8" width="9.33203125" customWidth="1"/>
    <col min="9" max="9" width="9.109375" customWidth="1"/>
    <col min="10" max="10" width="10.33203125" customWidth="1"/>
    <col min="11" max="17" width="9.109375" customWidth="1"/>
  </cols>
  <sheetData>
    <row r="1" spans="1:11" ht="16.5" customHeight="1" x14ac:dyDescent="0.25">
      <c r="A1" s="368"/>
      <c r="B1" s="367"/>
      <c r="C1" s="367"/>
      <c r="D1" s="367"/>
      <c r="E1" s="367"/>
    </row>
    <row r="2" spans="1:11" ht="30" customHeight="1" x14ac:dyDescent="0.25">
      <c r="A2" s="516" t="s">
        <v>232</v>
      </c>
      <c r="B2" s="516"/>
      <c r="C2" s="516"/>
      <c r="D2" s="480"/>
      <c r="E2" s="480"/>
      <c r="H2" s="11"/>
    </row>
    <row r="3" spans="1:11" x14ac:dyDescent="0.25">
      <c r="A3" s="480" t="s">
        <v>232</v>
      </c>
      <c r="B3" s="480"/>
      <c r="C3" s="480"/>
      <c r="D3" s="480"/>
      <c r="E3" s="480"/>
      <c r="F3" s="367"/>
    </row>
    <row r="4" spans="1:11" ht="13.8" x14ac:dyDescent="0.3">
      <c r="A4" s="480" t="s">
        <v>195</v>
      </c>
      <c r="B4" s="480"/>
      <c r="C4" s="480"/>
      <c r="D4" s="480"/>
      <c r="E4" s="480"/>
      <c r="F4" s="367"/>
      <c r="G4" s="346"/>
    </row>
    <row r="5" spans="1:11" ht="14.4" x14ac:dyDescent="0.3">
      <c r="A5" s="481" t="s">
        <v>233</v>
      </c>
      <c r="B5" s="481"/>
      <c r="C5" s="480"/>
      <c r="D5" s="480"/>
      <c r="E5" s="480"/>
      <c r="F5" s="392"/>
      <c r="G5" s="78"/>
    </row>
    <row r="6" spans="1:11" ht="15.6" x14ac:dyDescent="0.3">
      <c r="A6" s="482" t="s">
        <v>234</v>
      </c>
      <c r="B6" s="480"/>
      <c r="C6" s="480"/>
      <c r="D6" s="480"/>
      <c r="E6" s="480"/>
      <c r="G6" s="342"/>
    </row>
    <row r="7" spans="1:11" ht="9" customHeight="1" x14ac:dyDescent="0.3">
      <c r="A7" s="483"/>
      <c r="B7" s="484"/>
      <c r="C7" s="484"/>
      <c r="D7" s="484"/>
      <c r="E7" s="484"/>
      <c r="G7" s="342"/>
    </row>
    <row r="8" spans="1:11" ht="24" customHeight="1" x14ac:dyDescent="0.25">
      <c r="A8" s="586"/>
      <c r="B8" s="586"/>
      <c r="C8" s="586"/>
      <c r="D8" s="586"/>
      <c r="E8" s="586"/>
      <c r="F8" s="1"/>
      <c r="G8" s="1"/>
      <c r="H8" s="1"/>
      <c r="I8" s="1"/>
      <c r="J8" s="1"/>
      <c r="K8" s="1"/>
    </row>
    <row r="9" spans="1:11" ht="30" customHeight="1" x14ac:dyDescent="0.25">
      <c r="A9" s="516" t="s">
        <v>235</v>
      </c>
      <c r="B9" s="516"/>
      <c r="C9" s="516"/>
      <c r="D9" s="480"/>
      <c r="E9" s="480"/>
      <c r="H9" s="11"/>
    </row>
    <row r="10" spans="1:11" x14ac:dyDescent="0.25">
      <c r="A10" s="480" t="s">
        <v>235</v>
      </c>
      <c r="B10" s="480"/>
      <c r="C10" s="480"/>
      <c r="D10" s="480"/>
      <c r="E10" s="480"/>
    </row>
    <row r="11" spans="1:11" ht="13.8" x14ac:dyDescent="0.3">
      <c r="A11" s="480" t="s">
        <v>195</v>
      </c>
      <c r="B11" s="480"/>
      <c r="C11" s="480"/>
      <c r="D11" s="480"/>
      <c r="E11" s="480"/>
      <c r="G11" s="346"/>
    </row>
    <row r="12" spans="1:11" ht="14.4" x14ac:dyDescent="0.3">
      <c r="A12" s="481" t="s">
        <v>236</v>
      </c>
      <c r="B12" s="481"/>
      <c r="C12" s="480"/>
      <c r="D12" s="480"/>
      <c r="E12" s="480"/>
      <c r="G12" s="78"/>
    </row>
    <row r="13" spans="1:11" ht="15.6" x14ac:dyDescent="0.3">
      <c r="A13" s="482" t="s">
        <v>234</v>
      </c>
      <c r="B13" s="480"/>
      <c r="C13" s="480"/>
      <c r="D13" s="480"/>
      <c r="E13" s="480"/>
      <c r="G13" s="342"/>
    </row>
    <row r="14" spans="1:11" x14ac:dyDescent="0.25">
      <c r="A14" s="483"/>
      <c r="B14" s="483"/>
      <c r="C14" s="483"/>
      <c r="D14" s="483"/>
      <c r="E14" s="483"/>
    </row>
    <row r="15" spans="1:11" x14ac:dyDescent="0.25">
      <c r="A15" s="483"/>
      <c r="B15" s="483"/>
      <c r="C15" s="483"/>
      <c r="D15" s="483"/>
      <c r="E15" s="483"/>
    </row>
    <row r="16" spans="1:11" ht="30" customHeight="1" x14ac:dyDescent="0.25">
      <c r="A16" s="516" t="s">
        <v>237</v>
      </c>
      <c r="B16" s="516"/>
      <c r="C16" s="516"/>
      <c r="D16" s="480"/>
      <c r="E16" s="480"/>
      <c r="H16" s="11"/>
    </row>
    <row r="17" spans="1:7" x14ac:dyDescent="0.25">
      <c r="A17" s="480" t="s">
        <v>237</v>
      </c>
      <c r="B17" s="480"/>
      <c r="C17" s="480"/>
      <c r="D17" s="480"/>
      <c r="E17" s="480"/>
    </row>
    <row r="18" spans="1:7" ht="13.8" x14ac:dyDescent="0.3">
      <c r="A18" s="480" t="s">
        <v>195</v>
      </c>
      <c r="B18" s="480"/>
      <c r="C18" s="480"/>
      <c r="D18" s="480"/>
      <c r="E18" s="480"/>
      <c r="G18" s="346"/>
    </row>
    <row r="19" spans="1:7" ht="14.4" x14ac:dyDescent="0.3">
      <c r="A19" s="481" t="s">
        <v>238</v>
      </c>
      <c r="B19" s="481"/>
      <c r="C19" s="480"/>
      <c r="D19" s="480"/>
      <c r="E19" s="480"/>
      <c r="G19" s="78"/>
    </row>
    <row r="20" spans="1:7" ht="15.6" x14ac:dyDescent="0.3">
      <c r="A20" s="482" t="s">
        <v>234</v>
      </c>
      <c r="B20" s="480"/>
      <c r="C20" s="480"/>
      <c r="D20" s="480"/>
      <c r="E20" s="480"/>
      <c r="G20" s="342"/>
    </row>
  </sheetData>
  <mergeCells count="4">
    <mergeCell ref="A9:C9"/>
    <mergeCell ref="A16:C16"/>
    <mergeCell ref="A2:C2"/>
    <mergeCell ref="A8:E8"/>
  </mergeCells>
  <hyperlinks>
    <hyperlink ref="A5" r:id="rId1" xr:uid="{00000000-0004-0000-0400-000000000000}"/>
    <hyperlink ref="A12" r:id="rId2" xr:uid="{00000000-0004-0000-0400-000001000000}"/>
    <hyperlink ref="A19" r:id="rId3" xr:uid="{00000000-0004-0000-0400-000002000000}"/>
  </hyperlinks>
  <printOptions horizontalCentered="1"/>
  <pageMargins left="0.3" right="0.42" top="0.37" bottom="0.43" header="0.39" footer="0.27"/>
  <pageSetup orientation="portrait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T11"/>
  <sheetViews>
    <sheetView showGridLines="0" workbookViewId="0">
      <selection activeCell="F12" sqref="F12"/>
    </sheetView>
  </sheetViews>
  <sheetFormatPr defaultRowHeight="13.2" x14ac:dyDescent="0.25"/>
  <cols>
    <col min="1" max="1" width="12.33203125" customWidth="1"/>
    <col min="2" max="2" width="5.5546875" customWidth="1"/>
    <col min="3" max="3" width="11.5546875" customWidth="1"/>
    <col min="4" max="4" width="9.44140625" customWidth="1"/>
    <col min="6" max="6" width="5.88671875" customWidth="1"/>
    <col min="7" max="7" width="9.33203125" customWidth="1"/>
    <col min="8" max="9" width="0" hidden="1" customWidth="1"/>
    <col min="10" max="10" width="4.5546875" customWidth="1"/>
    <col min="11" max="11" width="11" customWidth="1"/>
    <col min="13" max="13" width="6.109375" customWidth="1"/>
  </cols>
  <sheetData>
    <row r="1" spans="1:20" ht="18" x14ac:dyDescent="0.25">
      <c r="A1" s="377"/>
      <c r="B1" s="377"/>
      <c r="C1" s="377"/>
      <c r="D1" s="378" t="s">
        <v>78</v>
      </c>
      <c r="E1" s="377"/>
      <c r="F1" s="377"/>
      <c r="G1" s="377"/>
      <c r="H1" s="377"/>
      <c r="I1" s="379"/>
      <c r="J1" s="379"/>
      <c r="K1" s="379"/>
      <c r="L1" s="380"/>
      <c r="M1" s="380"/>
      <c r="N1" s="39"/>
      <c r="O1" s="39"/>
      <c r="P1" s="39"/>
      <c r="Q1" s="39"/>
      <c r="R1" s="39"/>
      <c r="S1" s="39"/>
      <c r="T1" s="25"/>
    </row>
    <row r="2" spans="1:20" ht="18.600000000000001" thickBot="1" x14ac:dyDescent="0.3">
      <c r="A2" s="381"/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25"/>
      <c r="O2" s="25"/>
      <c r="P2" s="25"/>
      <c r="Q2" s="25"/>
      <c r="R2" s="25"/>
      <c r="S2" s="25"/>
      <c r="T2" s="25"/>
    </row>
    <row r="3" spans="1:20" ht="20.25" customHeight="1" thickBot="1" x14ac:dyDescent="0.3">
      <c r="A3" s="382" t="s">
        <v>22</v>
      </c>
      <c r="B3" s="587">
        <f>F3*(1-L3)</f>
        <v>0</v>
      </c>
      <c r="C3" s="588"/>
      <c r="D3" s="383"/>
      <c r="E3" s="383" t="s">
        <v>77</v>
      </c>
      <c r="F3" s="589">
        <v>0</v>
      </c>
      <c r="G3" s="590"/>
      <c r="H3" s="381">
        <v>1</v>
      </c>
      <c r="I3" s="381"/>
      <c r="J3" s="381"/>
      <c r="K3" s="384" t="s">
        <v>16</v>
      </c>
      <c r="L3" s="591">
        <v>0</v>
      </c>
      <c r="M3" s="592"/>
      <c r="N3" s="25"/>
      <c r="O3" s="25"/>
      <c r="P3" s="25"/>
      <c r="Q3" s="25"/>
      <c r="R3" s="25"/>
      <c r="S3" s="25"/>
      <c r="T3" s="25"/>
    </row>
    <row r="4" spans="1:20" ht="18.600000000000001" thickBot="1" x14ac:dyDescent="0.3">
      <c r="A4" s="382"/>
      <c r="B4" s="385"/>
      <c r="C4" s="385"/>
      <c r="D4" s="383"/>
      <c r="E4" s="383"/>
      <c r="F4" s="383"/>
      <c r="G4" s="383"/>
      <c r="H4" s="381"/>
      <c r="I4" s="381"/>
      <c r="J4" s="381"/>
      <c r="K4" s="381"/>
      <c r="L4" s="381"/>
      <c r="M4" s="381"/>
      <c r="N4" s="25"/>
      <c r="O4" s="25"/>
      <c r="P4" s="25"/>
      <c r="Q4" s="25"/>
      <c r="R4" s="25"/>
      <c r="S4" s="25"/>
      <c r="T4" s="25"/>
    </row>
    <row r="5" spans="1:20" ht="20.25" customHeight="1" thickBot="1" x14ac:dyDescent="0.3">
      <c r="A5" s="382" t="s">
        <v>77</v>
      </c>
      <c r="B5" s="587">
        <f>F5/(1-L5)</f>
        <v>0</v>
      </c>
      <c r="C5" s="588"/>
      <c r="D5" s="383"/>
      <c r="E5" s="383" t="s">
        <v>22</v>
      </c>
      <c r="F5" s="593">
        <v>0</v>
      </c>
      <c r="G5" s="594"/>
      <c r="H5" s="381"/>
      <c r="I5" s="381">
        <v>1</v>
      </c>
      <c r="J5" s="381"/>
      <c r="K5" s="384" t="s">
        <v>16</v>
      </c>
      <c r="L5" s="591">
        <v>0</v>
      </c>
      <c r="M5" s="592"/>
      <c r="N5" s="25"/>
      <c r="O5" s="25"/>
      <c r="P5" s="25"/>
      <c r="Q5" s="25"/>
      <c r="R5" s="25"/>
      <c r="S5" s="25"/>
      <c r="T5" s="25"/>
    </row>
    <row r="6" spans="1:20" ht="18.600000000000001" thickBot="1" x14ac:dyDescent="0.3">
      <c r="A6" s="382"/>
      <c r="B6" s="386"/>
      <c r="C6" s="386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25"/>
      <c r="O6" s="25"/>
      <c r="P6" s="25"/>
      <c r="Q6" s="25"/>
      <c r="R6" s="25"/>
      <c r="S6" s="25"/>
      <c r="T6" s="25"/>
    </row>
    <row r="7" spans="1:20" ht="20.25" customHeight="1" thickBot="1" x14ac:dyDescent="0.3">
      <c r="A7" s="382" t="s">
        <v>16</v>
      </c>
      <c r="B7" s="596" t="e">
        <f>(F7-L7)/F7</f>
        <v>#DIV/0!</v>
      </c>
      <c r="C7" s="597"/>
      <c r="D7" s="381"/>
      <c r="E7" s="384" t="s">
        <v>77</v>
      </c>
      <c r="F7" s="593">
        <v>0</v>
      </c>
      <c r="G7" s="594"/>
      <c r="H7" s="381">
        <v>1</v>
      </c>
      <c r="I7" s="381"/>
      <c r="J7" s="381"/>
      <c r="K7" s="384" t="s">
        <v>22</v>
      </c>
      <c r="L7" s="589">
        <v>0</v>
      </c>
      <c r="M7" s="590"/>
      <c r="N7" s="25"/>
      <c r="O7" s="25"/>
      <c r="P7" s="25"/>
      <c r="Q7" s="25"/>
      <c r="R7" s="25"/>
      <c r="S7" s="25"/>
      <c r="T7" s="25"/>
    </row>
    <row r="8" spans="1:20" ht="13.8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ht="15.6" x14ac:dyDescent="0.3">
      <c r="A9" s="595" t="s">
        <v>222</v>
      </c>
      <c r="B9" s="595"/>
      <c r="C9" s="595"/>
      <c r="D9" s="595"/>
      <c r="E9" s="595"/>
      <c r="F9" s="595"/>
      <c r="G9" s="595"/>
      <c r="H9" s="595"/>
      <c r="I9" s="595"/>
      <c r="J9" s="595"/>
      <c r="K9" s="595"/>
      <c r="L9" s="595"/>
      <c r="M9" s="595"/>
    </row>
    <row r="10" spans="1:20" ht="13.8" thickBot="1" x14ac:dyDescent="0.3"/>
    <row r="11" spans="1:20" ht="20.25" customHeight="1" thickBot="1" x14ac:dyDescent="0.3">
      <c r="A11" s="382" t="s">
        <v>77</v>
      </c>
      <c r="B11" s="587">
        <f>F11/ (1-L11)</f>
        <v>0</v>
      </c>
      <c r="C11" s="588"/>
      <c r="D11" s="383"/>
      <c r="E11" s="383" t="s">
        <v>22</v>
      </c>
      <c r="F11" s="593">
        <v>0</v>
      </c>
      <c r="G11" s="594"/>
      <c r="H11" s="381"/>
      <c r="I11" s="381">
        <v>1</v>
      </c>
      <c r="J11" s="381"/>
      <c r="K11" s="384" t="s">
        <v>222</v>
      </c>
      <c r="L11" s="591">
        <v>0</v>
      </c>
      <c r="M11" s="592"/>
      <c r="N11" s="25"/>
      <c r="O11" s="25"/>
      <c r="P11" s="25"/>
      <c r="Q11" s="25"/>
      <c r="R11" s="25"/>
      <c r="S11" s="25"/>
      <c r="T11" s="25"/>
    </row>
  </sheetData>
  <mergeCells count="13">
    <mergeCell ref="B11:C11"/>
    <mergeCell ref="F11:G11"/>
    <mergeCell ref="L11:M11"/>
    <mergeCell ref="A9:M9"/>
    <mergeCell ref="B7:C7"/>
    <mergeCell ref="F7:G7"/>
    <mergeCell ref="L7:M7"/>
    <mergeCell ref="B3:C3"/>
    <mergeCell ref="F3:G3"/>
    <mergeCell ref="L3:M3"/>
    <mergeCell ref="B5:C5"/>
    <mergeCell ref="F5:G5"/>
    <mergeCell ref="L5:M5"/>
  </mergeCells>
  <phoneticPr fontId="15" type="noConversion"/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N12"/>
  <sheetViews>
    <sheetView workbookViewId="0">
      <selection activeCell="B8" sqref="B8:G8"/>
    </sheetView>
  </sheetViews>
  <sheetFormatPr defaultRowHeight="13.2" x14ac:dyDescent="0.25"/>
  <sheetData>
    <row r="4" spans="1:14" ht="23.25" customHeight="1" x14ac:dyDescent="0.25">
      <c r="A4" s="15" t="s">
        <v>35</v>
      </c>
      <c r="B4" s="599" t="s">
        <v>36</v>
      </c>
      <c r="C4" s="599"/>
      <c r="D4" s="599"/>
      <c r="E4" s="599"/>
      <c r="F4" s="599"/>
      <c r="G4" s="599"/>
    </row>
    <row r="5" spans="1:14" ht="39.75" customHeight="1" x14ac:dyDescent="0.25">
      <c r="A5" s="15" t="s">
        <v>37</v>
      </c>
      <c r="B5" s="598" t="s">
        <v>38</v>
      </c>
      <c r="C5" s="599"/>
      <c r="D5" s="599"/>
      <c r="E5" s="599"/>
      <c r="F5" s="599"/>
      <c r="G5" s="599"/>
    </row>
    <row r="6" spans="1:14" ht="34.5" customHeight="1" x14ac:dyDescent="0.25">
      <c r="A6" s="15" t="s">
        <v>39</v>
      </c>
      <c r="B6" s="602" t="s">
        <v>126</v>
      </c>
      <c r="C6" s="602"/>
      <c r="D6" s="602"/>
      <c r="E6" s="602"/>
      <c r="F6" s="602"/>
      <c r="G6" s="602"/>
      <c r="I6" s="602" t="s">
        <v>42</v>
      </c>
      <c r="J6" s="602"/>
      <c r="K6" s="602"/>
      <c r="L6" s="602"/>
      <c r="M6" s="602"/>
      <c r="N6" s="602"/>
    </row>
    <row r="7" spans="1:14" ht="71.25" customHeight="1" x14ac:dyDescent="0.25">
      <c r="A7" s="15" t="s">
        <v>40</v>
      </c>
      <c r="B7" s="602" t="s">
        <v>227</v>
      </c>
      <c r="C7" s="602"/>
      <c r="D7" s="602"/>
      <c r="E7" s="602"/>
      <c r="F7" s="602"/>
      <c r="G7" s="602"/>
      <c r="I7" s="600" t="s">
        <v>198</v>
      </c>
      <c r="J7" s="601"/>
      <c r="K7" s="601"/>
      <c r="L7" s="601"/>
      <c r="M7" s="601"/>
      <c r="N7" s="601"/>
    </row>
    <row r="8" spans="1:14" ht="71.25" customHeight="1" x14ac:dyDescent="0.25">
      <c r="B8" s="604" t="s">
        <v>100</v>
      </c>
      <c r="C8" s="604"/>
      <c r="D8" s="604"/>
      <c r="E8" s="604"/>
      <c r="F8" s="604"/>
      <c r="G8" s="604"/>
    </row>
    <row r="9" spans="1:14" ht="70.5" customHeight="1" x14ac:dyDescent="0.25">
      <c r="A9" s="15"/>
      <c r="B9" s="603" t="s">
        <v>79</v>
      </c>
      <c r="C9" s="603"/>
      <c r="D9" s="603"/>
      <c r="E9" s="603"/>
      <c r="F9" s="603"/>
      <c r="G9" s="603"/>
    </row>
    <row r="10" spans="1:14" ht="34.5" customHeight="1" x14ac:dyDescent="0.25">
      <c r="A10" s="15" t="s">
        <v>41</v>
      </c>
      <c r="B10" s="600" t="s">
        <v>208</v>
      </c>
      <c r="C10" s="600"/>
      <c r="D10" s="600"/>
      <c r="E10" s="600"/>
      <c r="F10" s="600"/>
      <c r="G10" s="600"/>
    </row>
    <row r="11" spans="1:14" ht="20.25" customHeight="1" x14ac:dyDescent="0.25">
      <c r="A11" s="15" t="s">
        <v>214</v>
      </c>
      <c r="B11" s="598" t="s">
        <v>215</v>
      </c>
      <c r="C11" s="599"/>
      <c r="D11" s="599"/>
      <c r="E11" s="599"/>
      <c r="F11" s="599"/>
      <c r="G11" s="599"/>
    </row>
    <row r="12" spans="1:14" ht="25.5" customHeight="1" x14ac:dyDescent="0.25">
      <c r="A12" s="15" t="s">
        <v>216</v>
      </c>
      <c r="B12" s="598" t="s">
        <v>213</v>
      </c>
      <c r="C12" s="599"/>
      <c r="D12" s="599"/>
      <c r="E12" s="599"/>
      <c r="F12" s="599"/>
      <c r="G12" s="599"/>
    </row>
  </sheetData>
  <mergeCells count="11">
    <mergeCell ref="B4:G4"/>
    <mergeCell ref="B5:G5"/>
    <mergeCell ref="B6:G6"/>
    <mergeCell ref="B8:G8"/>
    <mergeCell ref="B7:G7"/>
    <mergeCell ref="B12:G12"/>
    <mergeCell ref="I7:N7"/>
    <mergeCell ref="B10:G10"/>
    <mergeCell ref="I6:N6"/>
    <mergeCell ref="B11:G11"/>
    <mergeCell ref="B9:G9"/>
  </mergeCells>
  <phoneticPr fontId="1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Customer Quote</vt:lpstr>
      <vt:lpstr>Request For Quote</vt:lpstr>
      <vt:lpstr>20 Discounts</vt:lpstr>
      <vt:lpstr>Extended Quote</vt:lpstr>
      <vt:lpstr>CSR</vt:lpstr>
      <vt:lpstr>Margin Finder</vt:lpstr>
      <vt:lpstr>Terms</vt:lpstr>
      <vt:lpstr>CSR!Print_Area</vt:lpstr>
      <vt:lpstr>'Extended Quote'!Print_Area</vt:lpstr>
    </vt:vector>
  </TitlesOfParts>
  <Company>DFT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 Two</dc:creator>
  <cp:lastModifiedBy>Tony Haynes</cp:lastModifiedBy>
  <cp:lastPrinted>2025-11-12T18:08:50Z</cp:lastPrinted>
  <dcterms:created xsi:type="dcterms:W3CDTF">1998-06-29T23:01:21Z</dcterms:created>
  <dcterms:modified xsi:type="dcterms:W3CDTF">2026-05-28T22:02:50Z</dcterms:modified>
</cp:coreProperties>
</file>